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 firstSheet="8" activeTab="13"/>
  </bookViews>
  <sheets>
    <sheet name="02-05-2023" sheetId="13" r:id="rId1"/>
    <sheet name="16-05-2023 HÅRD" sheetId="15" r:id="rId2"/>
    <sheet name="23-05-2023" sheetId="16" r:id="rId3"/>
    <sheet name="30-05-2023" sheetId="17" r:id="rId4"/>
    <sheet name="06-06-2023" sheetId="18" r:id="rId5"/>
    <sheet name="13-06-2023" sheetId="19" r:id="rId6"/>
    <sheet name="20-06-2023" sheetId="20" r:id="rId7"/>
    <sheet name="27-06-2023" sheetId="21" r:id="rId8"/>
    <sheet name="04-07-2023" sheetId="22" r:id="rId9"/>
    <sheet name="15-08-2023" sheetId="24" r:id="rId10"/>
    <sheet name="22-08-2023" sheetId="25" r:id="rId11"/>
    <sheet name="29-08-2023" sheetId="26" r:id="rId12"/>
    <sheet name="05-09-2023" sheetId="27" r:id="rId13"/>
    <sheet name="12-09-2023" sheetId="28" r:id="rId14"/>
    <sheet name="Skabelon efterår" sheetId="23" r:id="rId1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im0Ky1/+VDNh4CaY+4ZtD/CWXs6A=="/>
    </ext>
  </extLst>
</workbook>
</file>

<file path=xl/calcChain.xml><?xml version="1.0" encoding="utf-8"?>
<calcChain xmlns="http://schemas.openxmlformats.org/spreadsheetml/2006/main">
  <c r="G24" i="28"/>
  <c r="L24" s="1"/>
  <c r="G21"/>
  <c r="G22"/>
  <c r="G23"/>
  <c r="Q23"/>
  <c r="K23"/>
  <c r="J23"/>
  <c r="AC25"/>
  <c r="AD25" s="1"/>
  <c r="AG25" s="1"/>
  <c r="Z25" s="1"/>
  <c r="Q25"/>
  <c r="P25"/>
  <c r="M25"/>
  <c r="K25"/>
  <c r="J25"/>
  <c r="G25"/>
  <c r="AB25" s="1"/>
  <c r="AC24"/>
  <c r="AD24" s="1"/>
  <c r="Q24"/>
  <c r="P24"/>
  <c r="M24"/>
  <c r="J24"/>
  <c r="K24" s="1"/>
  <c r="Q22"/>
  <c r="J22"/>
  <c r="K22" s="1"/>
  <c r="L22"/>
  <c r="Q21"/>
  <c r="J21"/>
  <c r="K21" s="1"/>
  <c r="Q20"/>
  <c r="J20"/>
  <c r="K20" s="1"/>
  <c r="G20"/>
  <c r="AB20" s="1"/>
  <c r="AC19"/>
  <c r="AD19" s="1"/>
  <c r="Q19"/>
  <c r="P19"/>
  <c r="M19"/>
  <c r="J19"/>
  <c r="K19" s="1"/>
  <c r="G19"/>
  <c r="L19" s="1"/>
  <c r="Q18"/>
  <c r="J18"/>
  <c r="K18" s="1"/>
  <c r="G18"/>
  <c r="AB18" s="1"/>
  <c r="AC17"/>
  <c r="AD17" s="1"/>
  <c r="AE17" s="1"/>
  <c r="Q17"/>
  <c r="P17"/>
  <c r="M17"/>
  <c r="J17"/>
  <c r="K17" s="1"/>
  <c r="G17"/>
  <c r="AB17" s="1"/>
  <c r="Q16"/>
  <c r="J16"/>
  <c r="K16" s="1"/>
  <c r="G16"/>
  <c r="AB16" s="1"/>
  <c r="AC15"/>
  <c r="AD15" s="1"/>
  <c r="Q15"/>
  <c r="P15"/>
  <c r="M15"/>
  <c r="J15"/>
  <c r="K15" s="1"/>
  <c r="G15"/>
  <c r="O15" s="1"/>
  <c r="Q14"/>
  <c r="J14"/>
  <c r="K14" s="1"/>
  <c r="G14"/>
  <c r="AB14" s="1"/>
  <c r="Q13"/>
  <c r="J13"/>
  <c r="K13" s="1"/>
  <c r="G13"/>
  <c r="AB13" s="1"/>
  <c r="Q12"/>
  <c r="J12"/>
  <c r="K12" s="1"/>
  <c r="G12"/>
  <c r="AB12" s="1"/>
  <c r="Q11"/>
  <c r="J11"/>
  <c r="K11" s="1"/>
  <c r="G11"/>
  <c r="AC10"/>
  <c r="AD10" s="1"/>
  <c r="Q10"/>
  <c r="P10"/>
  <c r="M10"/>
  <c r="J10"/>
  <c r="K10" s="1"/>
  <c r="G10"/>
  <c r="AB10" s="1"/>
  <c r="AC9"/>
  <c r="AD9" s="1"/>
  <c r="AE9" s="1"/>
  <c r="Q9"/>
  <c r="P9"/>
  <c r="M9"/>
  <c r="J9"/>
  <c r="K9" s="1"/>
  <c r="G9"/>
  <c r="AB9" s="1"/>
  <c r="Q8"/>
  <c r="K8"/>
  <c r="J8"/>
  <c r="G8"/>
  <c r="AB8" s="1"/>
  <c r="Q7"/>
  <c r="J7"/>
  <c r="K7" s="1"/>
  <c r="G7"/>
  <c r="P3"/>
  <c r="L8" i="27"/>
  <c r="AC24"/>
  <c r="AD24" s="1"/>
  <c r="Q24"/>
  <c r="P24"/>
  <c r="M24"/>
  <c r="J24"/>
  <c r="K24" s="1"/>
  <c r="G24"/>
  <c r="L24" s="1"/>
  <c r="AC23"/>
  <c r="AD23" s="1"/>
  <c r="AF23" s="1"/>
  <c r="Q23"/>
  <c r="P23"/>
  <c r="M23"/>
  <c r="J23"/>
  <c r="K23" s="1"/>
  <c r="G23"/>
  <c r="AB23" s="1"/>
  <c r="AC22"/>
  <c r="AD22" s="1"/>
  <c r="AE22" s="1"/>
  <c r="Q22"/>
  <c r="P22"/>
  <c r="M22"/>
  <c r="J22"/>
  <c r="K22" s="1"/>
  <c r="G22"/>
  <c r="AB22" s="1"/>
  <c r="Q21"/>
  <c r="J21"/>
  <c r="K21" s="1"/>
  <c r="G21"/>
  <c r="AB21" s="1"/>
  <c r="AC20"/>
  <c r="AD20" s="1"/>
  <c r="Q20"/>
  <c r="P20"/>
  <c r="O20"/>
  <c r="M20"/>
  <c r="J20"/>
  <c r="K20" s="1"/>
  <c r="G20"/>
  <c r="L20" s="1"/>
  <c r="Q19"/>
  <c r="J19"/>
  <c r="K19" s="1"/>
  <c r="G19"/>
  <c r="AB19" s="1"/>
  <c r="Q18"/>
  <c r="J18"/>
  <c r="K18" s="1"/>
  <c r="G18"/>
  <c r="AB18" s="1"/>
  <c r="AC17"/>
  <c r="AD17" s="1"/>
  <c r="Q17"/>
  <c r="P17"/>
  <c r="M17"/>
  <c r="J17"/>
  <c r="K17" s="1"/>
  <c r="G17"/>
  <c r="AB17" s="1"/>
  <c r="Q16"/>
  <c r="J16"/>
  <c r="K16" s="1"/>
  <c r="G16"/>
  <c r="AB16" s="1"/>
  <c r="AC15"/>
  <c r="AD15" s="1"/>
  <c r="AF15" s="1"/>
  <c r="Q15"/>
  <c r="P15"/>
  <c r="M15"/>
  <c r="J15"/>
  <c r="K15" s="1"/>
  <c r="G15"/>
  <c r="AB15" s="1"/>
  <c r="Q14"/>
  <c r="J14"/>
  <c r="K14" s="1"/>
  <c r="G14"/>
  <c r="AB14" s="1"/>
  <c r="AC13"/>
  <c r="AD13" s="1"/>
  <c r="Q13"/>
  <c r="P13"/>
  <c r="M13"/>
  <c r="J13"/>
  <c r="K13" s="1"/>
  <c r="G13"/>
  <c r="O13" s="1"/>
  <c r="AC12"/>
  <c r="AD12" s="1"/>
  <c r="Q12"/>
  <c r="P12"/>
  <c r="M12"/>
  <c r="J12"/>
  <c r="K12" s="1"/>
  <c r="G12"/>
  <c r="L12" s="1"/>
  <c r="AC11"/>
  <c r="AD11" s="1"/>
  <c r="Q11"/>
  <c r="P11"/>
  <c r="M11"/>
  <c r="J11"/>
  <c r="K11" s="1"/>
  <c r="G11"/>
  <c r="AB11" s="1"/>
  <c r="AC10"/>
  <c r="AD10" s="1"/>
  <c r="AE10" s="1"/>
  <c r="Q10"/>
  <c r="P10"/>
  <c r="M10"/>
  <c r="J10"/>
  <c r="K10" s="1"/>
  <c r="G10"/>
  <c r="AB10" s="1"/>
  <c r="AC9"/>
  <c r="AD9" s="1"/>
  <c r="Q9"/>
  <c r="P9"/>
  <c r="M9"/>
  <c r="J9"/>
  <c r="K9" s="1"/>
  <c r="G9"/>
  <c r="AB9" s="1"/>
  <c r="Q8"/>
  <c r="J8"/>
  <c r="K8" s="1"/>
  <c r="G8"/>
  <c r="AB8" s="1"/>
  <c r="Q7"/>
  <c r="J7"/>
  <c r="K7" s="1"/>
  <c r="G7"/>
  <c r="AB7" s="1"/>
  <c r="P3"/>
  <c r="AC24" i="26"/>
  <c r="AD24" s="1"/>
  <c r="Q24"/>
  <c r="P24"/>
  <c r="M24"/>
  <c r="L24"/>
  <c r="K24"/>
  <c r="J24"/>
  <c r="G24"/>
  <c r="AB24" s="1"/>
  <c r="AC23"/>
  <c r="AD23" s="1"/>
  <c r="Q23"/>
  <c r="P23"/>
  <c r="M23"/>
  <c r="J23"/>
  <c r="K23" s="1"/>
  <c r="G23"/>
  <c r="L23" s="1"/>
  <c r="AC22"/>
  <c r="AD22" s="1"/>
  <c r="Q22"/>
  <c r="P22"/>
  <c r="M22"/>
  <c r="J22"/>
  <c r="K22" s="1"/>
  <c r="G22"/>
  <c r="AB22" s="1"/>
  <c r="Q21"/>
  <c r="J21"/>
  <c r="K21" s="1"/>
  <c r="G21"/>
  <c r="AB21" s="1"/>
  <c r="Q20"/>
  <c r="K20"/>
  <c r="J20"/>
  <c r="G20"/>
  <c r="AB20" s="1"/>
  <c r="Q19"/>
  <c r="J19"/>
  <c r="K19" s="1"/>
  <c r="G19"/>
  <c r="AB19" s="1"/>
  <c r="Q18"/>
  <c r="J18"/>
  <c r="K18" s="1"/>
  <c r="G18"/>
  <c r="AB18" s="1"/>
  <c r="AC17"/>
  <c r="AD17" s="1"/>
  <c r="AE17" s="1"/>
  <c r="Q17"/>
  <c r="P17"/>
  <c r="M17"/>
  <c r="J17"/>
  <c r="K17" s="1"/>
  <c r="G17"/>
  <c r="AB17" s="1"/>
  <c r="Q16"/>
  <c r="J16"/>
  <c r="K16" s="1"/>
  <c r="G16"/>
  <c r="AB16" s="1"/>
  <c r="AC15"/>
  <c r="AD15" s="1"/>
  <c r="Q15"/>
  <c r="P15"/>
  <c r="M15"/>
  <c r="J15"/>
  <c r="K15" s="1"/>
  <c r="G15"/>
  <c r="O15" s="1"/>
  <c r="Q14"/>
  <c r="J14"/>
  <c r="K14" s="1"/>
  <c r="G14"/>
  <c r="AB14" s="1"/>
  <c r="AC13"/>
  <c r="AD13" s="1"/>
  <c r="AE13" s="1"/>
  <c r="Q13"/>
  <c r="P13"/>
  <c r="M13"/>
  <c r="J13"/>
  <c r="K13" s="1"/>
  <c r="G13"/>
  <c r="AB13" s="1"/>
  <c r="Q12"/>
  <c r="J12"/>
  <c r="K12" s="1"/>
  <c r="G12"/>
  <c r="AB12" s="1"/>
  <c r="Q11"/>
  <c r="J11"/>
  <c r="K11" s="1"/>
  <c r="G11"/>
  <c r="AB11" s="1"/>
  <c r="Q10"/>
  <c r="J10"/>
  <c r="K10" s="1"/>
  <c r="G10"/>
  <c r="AB10" s="1"/>
  <c r="AC9"/>
  <c r="AD9" s="1"/>
  <c r="AE9" s="1"/>
  <c r="Q9"/>
  <c r="P9"/>
  <c r="M9"/>
  <c r="L9"/>
  <c r="J9"/>
  <c r="K9" s="1"/>
  <c r="G9"/>
  <c r="AB9" s="1"/>
  <c r="Q8"/>
  <c r="J8"/>
  <c r="K8" s="1"/>
  <c r="G8"/>
  <c r="AB8" s="1"/>
  <c r="Q7"/>
  <c r="J7"/>
  <c r="K7" s="1"/>
  <c r="G7"/>
  <c r="AB7" s="1"/>
  <c r="P3"/>
  <c r="G21" i="25"/>
  <c r="AB21" s="1"/>
  <c r="J21"/>
  <c r="K21" s="1"/>
  <c r="Q21"/>
  <c r="AC24"/>
  <c r="AD24" s="1"/>
  <c r="Q24"/>
  <c r="P24"/>
  <c r="M24"/>
  <c r="L24"/>
  <c r="K24"/>
  <c r="J24"/>
  <c r="G24"/>
  <c r="AB24" s="1"/>
  <c r="AC23"/>
  <c r="AD23" s="1"/>
  <c r="Q23"/>
  <c r="P23"/>
  <c r="M23"/>
  <c r="J23"/>
  <c r="K23" s="1"/>
  <c r="G23"/>
  <c r="L23" s="1"/>
  <c r="Q22"/>
  <c r="J22"/>
  <c r="K22" s="1"/>
  <c r="G22"/>
  <c r="AB22" s="1"/>
  <c r="Q20"/>
  <c r="J20"/>
  <c r="K20" s="1"/>
  <c r="G20"/>
  <c r="AB20" s="1"/>
  <c r="Q19"/>
  <c r="J19"/>
  <c r="K19" s="1"/>
  <c r="G19"/>
  <c r="AB19" s="1"/>
  <c r="Q18"/>
  <c r="J18"/>
  <c r="K18" s="1"/>
  <c r="G18"/>
  <c r="AB18" s="1"/>
  <c r="AC17"/>
  <c r="AD17" s="1"/>
  <c r="Q17"/>
  <c r="P17"/>
  <c r="M17"/>
  <c r="J17"/>
  <c r="K17" s="1"/>
  <c r="G17"/>
  <c r="AB17" s="1"/>
  <c r="Q16"/>
  <c r="J16"/>
  <c r="K16" s="1"/>
  <c r="G16"/>
  <c r="AB16" s="1"/>
  <c r="AC15"/>
  <c r="AD15" s="1"/>
  <c r="Q15"/>
  <c r="P15"/>
  <c r="M15"/>
  <c r="K15"/>
  <c r="J15"/>
  <c r="G15"/>
  <c r="AB15" s="1"/>
  <c r="Q14"/>
  <c r="J14"/>
  <c r="K14" s="1"/>
  <c r="G14"/>
  <c r="AB14" s="1"/>
  <c r="Q13"/>
  <c r="J13"/>
  <c r="K13" s="1"/>
  <c r="G13"/>
  <c r="AB13" s="1"/>
  <c r="Q12"/>
  <c r="J12"/>
  <c r="K12" s="1"/>
  <c r="G12"/>
  <c r="AB12" s="1"/>
  <c r="Q11"/>
  <c r="J11"/>
  <c r="K11" s="1"/>
  <c r="G11"/>
  <c r="AB11" s="1"/>
  <c r="Q10"/>
  <c r="J10"/>
  <c r="K10" s="1"/>
  <c r="G10"/>
  <c r="AC9"/>
  <c r="AD9" s="1"/>
  <c r="Q9"/>
  <c r="P9"/>
  <c r="M9"/>
  <c r="J9"/>
  <c r="K9" s="1"/>
  <c r="G9"/>
  <c r="AB9" s="1"/>
  <c r="Q8"/>
  <c r="J8"/>
  <c r="K8" s="1"/>
  <c r="G8"/>
  <c r="AB8" s="1"/>
  <c r="Q7"/>
  <c r="J7"/>
  <c r="K7" s="1"/>
  <c r="G7"/>
  <c r="AB7" s="1"/>
  <c r="P3"/>
  <c r="AB7" i="24"/>
  <c r="AD7"/>
  <c r="AF7" s="1"/>
  <c r="AD8"/>
  <c r="AD9"/>
  <c r="AD10"/>
  <c r="AD11"/>
  <c r="AD12"/>
  <c r="AD13"/>
  <c r="AD14"/>
  <c r="AD15"/>
  <c r="AD16"/>
  <c r="AD17"/>
  <c r="AD18"/>
  <c r="AD19"/>
  <c r="AD20"/>
  <c r="AD21"/>
  <c r="AD22"/>
  <c r="AD23"/>
  <c r="AC23"/>
  <c r="Q23"/>
  <c r="P23"/>
  <c r="M23"/>
  <c r="K23"/>
  <c r="J23"/>
  <c r="G23"/>
  <c r="L23" s="1"/>
  <c r="AC22"/>
  <c r="AB22"/>
  <c r="Q22"/>
  <c r="P22"/>
  <c r="M22"/>
  <c r="J22"/>
  <c r="K22" s="1"/>
  <c r="G22"/>
  <c r="L22" s="1"/>
  <c r="Q21"/>
  <c r="J21"/>
  <c r="K21" s="1"/>
  <c r="G21"/>
  <c r="AB21" s="1"/>
  <c r="Q20"/>
  <c r="J20"/>
  <c r="K20" s="1"/>
  <c r="G20"/>
  <c r="AB20" s="1"/>
  <c r="Q19"/>
  <c r="K19"/>
  <c r="J19"/>
  <c r="G19"/>
  <c r="Q18"/>
  <c r="J18"/>
  <c r="K18" s="1"/>
  <c r="G18"/>
  <c r="AC17"/>
  <c r="Q17"/>
  <c r="P17"/>
  <c r="M17"/>
  <c r="K17"/>
  <c r="J17"/>
  <c r="G17"/>
  <c r="AB17" s="1"/>
  <c r="Q16"/>
  <c r="J16"/>
  <c r="K16" s="1"/>
  <c r="G16"/>
  <c r="AC15"/>
  <c r="Q15"/>
  <c r="P15"/>
  <c r="M15"/>
  <c r="K15"/>
  <c r="J15"/>
  <c r="G15"/>
  <c r="L15" s="1"/>
  <c r="AB14"/>
  <c r="Q14"/>
  <c r="J14"/>
  <c r="K14" s="1"/>
  <c r="G14"/>
  <c r="Q13"/>
  <c r="K13"/>
  <c r="J13"/>
  <c r="G13"/>
  <c r="AB13" s="1"/>
  <c r="Q12"/>
  <c r="J12"/>
  <c r="K12" s="1"/>
  <c r="G12"/>
  <c r="Q11"/>
  <c r="J11"/>
  <c r="K11" s="1"/>
  <c r="G11"/>
  <c r="Q10"/>
  <c r="J10"/>
  <c r="K10" s="1"/>
  <c r="G10"/>
  <c r="AB10" s="1"/>
  <c r="AC9"/>
  <c r="Q9"/>
  <c r="P9"/>
  <c r="M9"/>
  <c r="K9"/>
  <c r="J9"/>
  <c r="G9"/>
  <c r="AB9" s="1"/>
  <c r="AB8"/>
  <c r="Q8"/>
  <c r="J8"/>
  <c r="K8" s="1"/>
  <c r="G8"/>
  <c r="Q7"/>
  <c r="J7"/>
  <c r="K7" s="1"/>
  <c r="G7"/>
  <c r="P3"/>
  <c r="T2"/>
  <c r="L14" s="1"/>
  <c r="AC23" i="23"/>
  <c r="AD23" s="1"/>
  <c r="AG23" s="1"/>
  <c r="Z23" s="1"/>
  <c r="AB23"/>
  <c r="Q23"/>
  <c r="P23"/>
  <c r="O23"/>
  <c r="M23"/>
  <c r="L23"/>
  <c r="K23"/>
  <c r="J23"/>
  <c r="G23"/>
  <c r="AC22"/>
  <c r="AD22" s="1"/>
  <c r="Q22"/>
  <c r="P22"/>
  <c r="M22"/>
  <c r="L22"/>
  <c r="J22"/>
  <c r="K22" s="1"/>
  <c r="G22"/>
  <c r="AB22" s="1"/>
  <c r="AC21"/>
  <c r="AD21" s="1"/>
  <c r="AE21" s="1"/>
  <c r="Q21"/>
  <c r="P21"/>
  <c r="O21"/>
  <c r="M21"/>
  <c r="J21"/>
  <c r="K21" s="1"/>
  <c r="G21"/>
  <c r="L21" s="1"/>
  <c r="AC20"/>
  <c r="AD20" s="1"/>
  <c r="Q20"/>
  <c r="P20"/>
  <c r="O20"/>
  <c r="M20"/>
  <c r="K20"/>
  <c r="J20"/>
  <c r="G20"/>
  <c r="L20" s="1"/>
  <c r="AC19"/>
  <c r="AD19" s="1"/>
  <c r="AG19" s="1"/>
  <c r="Z19" s="1"/>
  <c r="Q19"/>
  <c r="P19"/>
  <c r="M19"/>
  <c r="K19"/>
  <c r="J19"/>
  <c r="G19"/>
  <c r="L19" s="1"/>
  <c r="AC18"/>
  <c r="AD18" s="1"/>
  <c r="AG18" s="1"/>
  <c r="Z18" s="1"/>
  <c r="Q18"/>
  <c r="P18"/>
  <c r="M18"/>
  <c r="K18"/>
  <c r="J18"/>
  <c r="G18"/>
  <c r="L18" s="1"/>
  <c r="AC17"/>
  <c r="AD17" s="1"/>
  <c r="AE17" s="1"/>
  <c r="Q17"/>
  <c r="P17"/>
  <c r="M17"/>
  <c r="K17"/>
  <c r="J17"/>
  <c r="G17"/>
  <c r="L17" s="1"/>
  <c r="AC16"/>
  <c r="AD16" s="1"/>
  <c r="AE16" s="1"/>
  <c r="Q16"/>
  <c r="P16"/>
  <c r="M16"/>
  <c r="L16"/>
  <c r="J16"/>
  <c r="K16" s="1"/>
  <c r="G16"/>
  <c r="AB16" s="1"/>
  <c r="AC15"/>
  <c r="AD15" s="1"/>
  <c r="AG15" s="1"/>
  <c r="Z15" s="1"/>
  <c r="Q15"/>
  <c r="P15"/>
  <c r="O15"/>
  <c r="M15"/>
  <c r="J15"/>
  <c r="K15" s="1"/>
  <c r="G15"/>
  <c r="L15" s="1"/>
  <c r="AC14"/>
  <c r="AD14" s="1"/>
  <c r="Q14"/>
  <c r="P14"/>
  <c r="O14"/>
  <c r="M14"/>
  <c r="K14"/>
  <c r="J14"/>
  <c r="G14"/>
  <c r="L14" s="1"/>
  <c r="AC13"/>
  <c r="AD13" s="1"/>
  <c r="AE13" s="1"/>
  <c r="Q13"/>
  <c r="P13"/>
  <c r="O13"/>
  <c r="M13"/>
  <c r="J13"/>
  <c r="K13" s="1"/>
  <c r="G13"/>
  <c r="L13" s="1"/>
  <c r="AC12"/>
  <c r="AD12" s="1"/>
  <c r="AE12" s="1"/>
  <c r="Q12"/>
  <c r="P12"/>
  <c r="O12"/>
  <c r="M12"/>
  <c r="J12"/>
  <c r="K12" s="1"/>
  <c r="G12"/>
  <c r="L12" s="1"/>
  <c r="AC11"/>
  <c r="AD11" s="1"/>
  <c r="AG11" s="1"/>
  <c r="Z11" s="1"/>
  <c r="Q11"/>
  <c r="P11"/>
  <c r="O11"/>
  <c r="M11"/>
  <c r="L11"/>
  <c r="J11"/>
  <c r="K11" s="1"/>
  <c r="G11"/>
  <c r="AB11" s="1"/>
  <c r="AC10"/>
  <c r="AD10" s="1"/>
  <c r="Q10"/>
  <c r="P10"/>
  <c r="M10"/>
  <c r="K10"/>
  <c r="J10"/>
  <c r="G10"/>
  <c r="AB10" s="1"/>
  <c r="AC9"/>
  <c r="AD9" s="1"/>
  <c r="AE9" s="1"/>
  <c r="Q9"/>
  <c r="P9"/>
  <c r="O9"/>
  <c r="M9"/>
  <c r="L9"/>
  <c r="K9"/>
  <c r="J9"/>
  <c r="G9"/>
  <c r="AB9" s="1"/>
  <c r="AC8"/>
  <c r="AD8" s="1"/>
  <c r="AB8"/>
  <c r="Q8"/>
  <c r="P8"/>
  <c r="O8"/>
  <c r="M8"/>
  <c r="L8"/>
  <c r="K8"/>
  <c r="J8"/>
  <c r="G8"/>
  <c r="AC7"/>
  <c r="AD7" s="1"/>
  <c r="AG7" s="1"/>
  <c r="Z7" s="1"/>
  <c r="AB7"/>
  <c r="Q7"/>
  <c r="P7"/>
  <c r="O7"/>
  <c r="M7"/>
  <c r="L7"/>
  <c r="J7"/>
  <c r="K7" s="1"/>
  <c r="G7"/>
  <c r="P3"/>
  <c r="T2"/>
  <c r="T2" i="28" l="1"/>
  <c r="L21" s="1"/>
  <c r="AB24"/>
  <c r="L25"/>
  <c r="L9"/>
  <c r="L17"/>
  <c r="O24"/>
  <c r="M22"/>
  <c r="AB23"/>
  <c r="L15"/>
  <c r="AB15"/>
  <c r="AB7"/>
  <c r="O19"/>
  <c r="AB11"/>
  <c r="AB19"/>
  <c r="O22"/>
  <c r="P22" s="1"/>
  <c r="AB22"/>
  <c r="AF24"/>
  <c r="AG24"/>
  <c r="Z24" s="1"/>
  <c r="AE24"/>
  <c r="AE10"/>
  <c r="AF10"/>
  <c r="AG10"/>
  <c r="Z10" s="1"/>
  <c r="AF15"/>
  <c r="AG15"/>
  <c r="Z15" s="1"/>
  <c r="AE15"/>
  <c r="AF19"/>
  <c r="AG19"/>
  <c r="Z19" s="1"/>
  <c r="AE19"/>
  <c r="AG9"/>
  <c r="Z9" s="1"/>
  <c r="L10"/>
  <c r="AG17"/>
  <c r="Z17" s="1"/>
  <c r="O25"/>
  <c r="AF25"/>
  <c r="O9"/>
  <c r="AF9"/>
  <c r="O17"/>
  <c r="AF17"/>
  <c r="AB21"/>
  <c r="AE25"/>
  <c r="O10"/>
  <c r="L22" i="27"/>
  <c r="O24"/>
  <c r="AE23"/>
  <c r="L9"/>
  <c r="O12"/>
  <c r="AB13"/>
  <c r="L17"/>
  <c r="AB12"/>
  <c r="L13"/>
  <c r="AB20"/>
  <c r="AB24"/>
  <c r="O9"/>
  <c r="L10"/>
  <c r="O17"/>
  <c r="AF11"/>
  <c r="AE11"/>
  <c r="AE15"/>
  <c r="AE17"/>
  <c r="AG17"/>
  <c r="Z17" s="1"/>
  <c r="AF17"/>
  <c r="AE9"/>
  <c r="AG9"/>
  <c r="Z9" s="1"/>
  <c r="AF9"/>
  <c r="AG20"/>
  <c r="Z20" s="1"/>
  <c r="AF20"/>
  <c r="AE20"/>
  <c r="AG24"/>
  <c r="Z24" s="1"/>
  <c r="AF24"/>
  <c r="AE24"/>
  <c r="AG12"/>
  <c r="Z12" s="1"/>
  <c r="AF12"/>
  <c r="AE12"/>
  <c r="AG13"/>
  <c r="Z13" s="1"/>
  <c r="AE13"/>
  <c r="AF13"/>
  <c r="AG10"/>
  <c r="Z10" s="1"/>
  <c r="L11"/>
  <c r="L15"/>
  <c r="AG22"/>
  <c r="Z22" s="1"/>
  <c r="L23"/>
  <c r="T2"/>
  <c r="O10"/>
  <c r="AF10"/>
  <c r="AG11"/>
  <c r="Z11" s="1"/>
  <c r="AG15"/>
  <c r="Z15" s="1"/>
  <c r="O22"/>
  <c r="AF22"/>
  <c r="AG23"/>
  <c r="Z23" s="1"/>
  <c r="O11"/>
  <c r="O15"/>
  <c r="O23"/>
  <c r="L17" i="26"/>
  <c r="L13"/>
  <c r="AB15"/>
  <c r="O23"/>
  <c r="L15"/>
  <c r="AB23"/>
  <c r="AG23"/>
  <c r="Z23" s="1"/>
  <c r="AF23"/>
  <c r="AE23"/>
  <c r="AG15"/>
  <c r="Z15" s="1"/>
  <c r="AF15"/>
  <c r="AE15"/>
  <c r="AF22"/>
  <c r="AG22"/>
  <c r="Z22" s="1"/>
  <c r="AE22"/>
  <c r="AE24"/>
  <c r="AF24"/>
  <c r="AG24"/>
  <c r="Z24" s="1"/>
  <c r="L12"/>
  <c r="AG9"/>
  <c r="Z9" s="1"/>
  <c r="AG13"/>
  <c r="Z13" s="1"/>
  <c r="AG17"/>
  <c r="Z17" s="1"/>
  <c r="L18"/>
  <c r="L22"/>
  <c r="O24"/>
  <c r="O9"/>
  <c r="AF9"/>
  <c r="O13"/>
  <c r="AF13"/>
  <c r="O17"/>
  <c r="AF17"/>
  <c r="T2"/>
  <c r="L7" s="1"/>
  <c r="O22"/>
  <c r="T2" i="25"/>
  <c r="L16" s="1"/>
  <c r="O16" s="1"/>
  <c r="O23"/>
  <c r="AB23"/>
  <c r="L15"/>
  <c r="AB10"/>
  <c r="AF23"/>
  <c r="AG23"/>
  <c r="Z23" s="1"/>
  <c r="AE23"/>
  <c r="AG24"/>
  <c r="Z24" s="1"/>
  <c r="AE24"/>
  <c r="AF24"/>
  <c r="AF9"/>
  <c r="AG9"/>
  <c r="Z9" s="1"/>
  <c r="AE9"/>
  <c r="AE17"/>
  <c r="AF17"/>
  <c r="AG17"/>
  <c r="Z17" s="1"/>
  <c r="AG15"/>
  <c r="Z15" s="1"/>
  <c r="AE15"/>
  <c r="AF15"/>
  <c r="L9"/>
  <c r="L13"/>
  <c r="O15"/>
  <c r="L17"/>
  <c r="L22"/>
  <c r="O24"/>
  <c r="O9"/>
  <c r="O13"/>
  <c r="O17"/>
  <c r="AG22" i="24"/>
  <c r="Z22" s="1"/>
  <c r="O8"/>
  <c r="L10"/>
  <c r="O10" s="1"/>
  <c r="L18"/>
  <c r="L20"/>
  <c r="L19"/>
  <c r="L11"/>
  <c r="O11" s="1"/>
  <c r="L7"/>
  <c r="O14"/>
  <c r="L12"/>
  <c r="L16"/>
  <c r="O16" s="1"/>
  <c r="L8"/>
  <c r="AB12"/>
  <c r="AB18"/>
  <c r="O22"/>
  <c r="O18"/>
  <c r="AB16"/>
  <c r="O20"/>
  <c r="AF22"/>
  <c r="AG23"/>
  <c r="Z23" s="1"/>
  <c r="AE23"/>
  <c r="AF23"/>
  <c r="AE15"/>
  <c r="AF15"/>
  <c r="AG15"/>
  <c r="Z15" s="1"/>
  <c r="AF17"/>
  <c r="AG17"/>
  <c r="Z17" s="1"/>
  <c r="AE17"/>
  <c r="AF9"/>
  <c r="AG9"/>
  <c r="Z9" s="1"/>
  <c r="AE9"/>
  <c r="L9"/>
  <c r="M10" s="1"/>
  <c r="AB11"/>
  <c r="L13"/>
  <c r="O15"/>
  <c r="AB15"/>
  <c r="L17"/>
  <c r="O19"/>
  <c r="AB19"/>
  <c r="L21"/>
  <c r="O21" s="1"/>
  <c r="P21" s="1"/>
  <c r="AE22"/>
  <c r="O23"/>
  <c r="AB23"/>
  <c r="O9"/>
  <c r="O13"/>
  <c r="O17"/>
  <c r="O22" i="23"/>
  <c r="AB20"/>
  <c r="O18"/>
  <c r="AB18"/>
  <c r="O16"/>
  <c r="AB14"/>
  <c r="AB12"/>
  <c r="L10"/>
  <c r="Z27" s="1"/>
  <c r="O10"/>
  <c r="AB21"/>
  <c r="O19"/>
  <c r="AB19"/>
  <c r="O17"/>
  <c r="AB17"/>
  <c r="AB15"/>
  <c r="AB13"/>
  <c r="AG14"/>
  <c r="Z14" s="1"/>
  <c r="AF14"/>
  <c r="Z25"/>
  <c r="AF18"/>
  <c r="AE8"/>
  <c r="AF8"/>
  <c r="AG8"/>
  <c r="Z8" s="1"/>
  <c r="AF10"/>
  <c r="AG10"/>
  <c r="Z10" s="1"/>
  <c r="AE10"/>
  <c r="AF20"/>
  <c r="AG20"/>
  <c r="Z20" s="1"/>
  <c r="AE20"/>
  <c r="AE22"/>
  <c r="AF22"/>
  <c r="AG22"/>
  <c r="Z22" s="1"/>
  <c r="AG12"/>
  <c r="Z12" s="1"/>
  <c r="AE14"/>
  <c r="AG16"/>
  <c r="Z16" s="1"/>
  <c r="AE18"/>
  <c r="AF12"/>
  <c r="AF16"/>
  <c r="AF11"/>
  <c r="AF15"/>
  <c r="AF23"/>
  <c r="AF7"/>
  <c r="AF19"/>
  <c r="AE7"/>
  <c r="AG9"/>
  <c r="Z9" s="1"/>
  <c r="AE11"/>
  <c r="AG13"/>
  <c r="Z13" s="1"/>
  <c r="AE15"/>
  <c r="AG17"/>
  <c r="Z17" s="1"/>
  <c r="AE19"/>
  <c r="AG21"/>
  <c r="Z21" s="1"/>
  <c r="AE23"/>
  <c r="AF9"/>
  <c r="AF13"/>
  <c r="AF21"/>
  <c r="AF17"/>
  <c r="L8" i="28" l="1"/>
  <c r="O8" s="1"/>
  <c r="L13"/>
  <c r="O13" s="1"/>
  <c r="L12"/>
  <c r="O12" s="1"/>
  <c r="L7"/>
  <c r="O7" s="1"/>
  <c r="L16"/>
  <c r="O16" s="1"/>
  <c r="L11"/>
  <c r="O11" s="1"/>
  <c r="L18"/>
  <c r="O18" s="1"/>
  <c r="L23"/>
  <c r="O23" s="1"/>
  <c r="L14"/>
  <c r="O14" s="1"/>
  <c r="L20"/>
  <c r="O20" s="1"/>
  <c r="O21"/>
  <c r="L18" i="27"/>
  <c r="L14"/>
  <c r="L7"/>
  <c r="L21"/>
  <c r="L19"/>
  <c r="L16"/>
  <c r="O7" i="26"/>
  <c r="M12"/>
  <c r="L14"/>
  <c r="L16"/>
  <c r="L21"/>
  <c r="O18"/>
  <c r="L10"/>
  <c r="L11"/>
  <c r="L19"/>
  <c r="L8"/>
  <c r="O12"/>
  <c r="L20"/>
  <c r="L14" i="25"/>
  <c r="O14" s="1"/>
  <c r="L8"/>
  <c r="O8" s="1"/>
  <c r="L19"/>
  <c r="O19" s="1"/>
  <c r="L7"/>
  <c r="O7" s="1"/>
  <c r="L11"/>
  <c r="O11" s="1"/>
  <c r="L21"/>
  <c r="L10"/>
  <c r="O10" s="1"/>
  <c r="L18"/>
  <c r="O18" s="1"/>
  <c r="L20"/>
  <c r="O20" s="1"/>
  <c r="L12"/>
  <c r="O12" s="1"/>
  <c r="M22"/>
  <c r="M13"/>
  <c r="O22"/>
  <c r="P8" i="24"/>
  <c r="M21"/>
  <c r="M8"/>
  <c r="M19"/>
  <c r="M13"/>
  <c r="M11"/>
  <c r="M14"/>
  <c r="M7"/>
  <c r="O7"/>
  <c r="P13" s="1"/>
  <c r="M20"/>
  <c r="M18"/>
  <c r="M12"/>
  <c r="O12"/>
  <c r="M16"/>
  <c r="Z27"/>
  <c r="AC19" s="1"/>
  <c r="Z26" i="23"/>
  <c r="H28" i="22"/>
  <c r="Q23"/>
  <c r="P23"/>
  <c r="Z23" s="1"/>
  <c r="M23"/>
  <c r="K23"/>
  <c r="J23"/>
  <c r="G23"/>
  <c r="L23" s="1"/>
  <c r="Q22"/>
  <c r="P22"/>
  <c r="Z22" s="1"/>
  <c r="M22"/>
  <c r="J22"/>
  <c r="K22" s="1"/>
  <c r="G22"/>
  <c r="O22" s="1"/>
  <c r="Q21"/>
  <c r="P21"/>
  <c r="Z21" s="1"/>
  <c r="M21"/>
  <c r="K21"/>
  <c r="J21"/>
  <c r="G21"/>
  <c r="O21" s="1"/>
  <c r="Q20"/>
  <c r="J20"/>
  <c r="K20" s="1"/>
  <c r="L20" s="1"/>
  <c r="G20"/>
  <c r="Q19"/>
  <c r="P19"/>
  <c r="Z19" s="1"/>
  <c r="M19"/>
  <c r="K19"/>
  <c r="J19"/>
  <c r="G19"/>
  <c r="L19" s="1"/>
  <c r="Q18"/>
  <c r="J18"/>
  <c r="K18" s="1"/>
  <c r="G18"/>
  <c r="Q17"/>
  <c r="P17"/>
  <c r="Z17" s="1"/>
  <c r="M17"/>
  <c r="K17"/>
  <c r="J17"/>
  <c r="G17"/>
  <c r="O17" s="1"/>
  <c r="Q16"/>
  <c r="P16"/>
  <c r="Z16" s="1"/>
  <c r="M16"/>
  <c r="J16"/>
  <c r="K16" s="1"/>
  <c r="G16"/>
  <c r="O16" s="1"/>
  <c r="Q15"/>
  <c r="P15"/>
  <c r="Z15" s="1"/>
  <c r="M15"/>
  <c r="K15"/>
  <c r="J15"/>
  <c r="G15"/>
  <c r="L15" s="1"/>
  <c r="Q14"/>
  <c r="P14"/>
  <c r="Z14" s="1"/>
  <c r="M14"/>
  <c r="J14"/>
  <c r="K14" s="1"/>
  <c r="G14"/>
  <c r="L14" s="1"/>
  <c r="Z13"/>
  <c r="Q13"/>
  <c r="P13"/>
  <c r="M13"/>
  <c r="K13"/>
  <c r="J13"/>
  <c r="G13"/>
  <c r="O13" s="1"/>
  <c r="Q12"/>
  <c r="P12"/>
  <c r="Z12" s="1"/>
  <c r="M12"/>
  <c r="J12"/>
  <c r="K12" s="1"/>
  <c r="G12"/>
  <c r="O12" s="1"/>
  <c r="Q11"/>
  <c r="J11"/>
  <c r="K11" s="1"/>
  <c r="G11"/>
  <c r="Q10"/>
  <c r="P10"/>
  <c r="Z10" s="1"/>
  <c r="M10"/>
  <c r="J10"/>
  <c r="K10" s="1"/>
  <c r="G10"/>
  <c r="L10" s="1"/>
  <c r="Q9"/>
  <c r="J9"/>
  <c r="K9" s="1"/>
  <c r="G9"/>
  <c r="T2" s="1"/>
  <c r="Q8"/>
  <c r="J8"/>
  <c r="K8" s="1"/>
  <c r="G8"/>
  <c r="Q7"/>
  <c r="K7"/>
  <c r="J7"/>
  <c r="G7"/>
  <c r="L7" s="1"/>
  <c r="P3"/>
  <c r="H28" i="21"/>
  <c r="Q23"/>
  <c r="P23"/>
  <c r="Z23" s="1"/>
  <c r="M23"/>
  <c r="J23"/>
  <c r="K23" s="1"/>
  <c r="G23"/>
  <c r="L23" s="1"/>
  <c r="Q22"/>
  <c r="P22"/>
  <c r="Z22" s="1"/>
  <c r="M22"/>
  <c r="K22"/>
  <c r="J22"/>
  <c r="G22"/>
  <c r="O22" s="1"/>
  <c r="Q21"/>
  <c r="P21"/>
  <c r="Z21" s="1"/>
  <c r="M21"/>
  <c r="K21"/>
  <c r="J21"/>
  <c r="G21"/>
  <c r="O21" s="1"/>
  <c r="Q20"/>
  <c r="J20"/>
  <c r="K20" s="1"/>
  <c r="G20"/>
  <c r="Q19"/>
  <c r="P19"/>
  <c r="Z19" s="1"/>
  <c r="M19"/>
  <c r="J19"/>
  <c r="K19" s="1"/>
  <c r="G19"/>
  <c r="L19" s="1"/>
  <c r="Q18"/>
  <c r="K18"/>
  <c r="J18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P13"/>
  <c r="Z13" s="1"/>
  <c r="M13"/>
  <c r="J13"/>
  <c r="K13" s="1"/>
  <c r="G13"/>
  <c r="O13" s="1"/>
  <c r="Q12"/>
  <c r="J12"/>
  <c r="K12" s="1"/>
  <c r="G12"/>
  <c r="Q11"/>
  <c r="J11"/>
  <c r="K11" s="1"/>
  <c r="G11"/>
  <c r="Q10"/>
  <c r="P10"/>
  <c r="Z10" s="1"/>
  <c r="M10"/>
  <c r="K10"/>
  <c r="J10"/>
  <c r="G10"/>
  <c r="O10" s="1"/>
  <c r="Q9"/>
  <c r="J9"/>
  <c r="K9" s="1"/>
  <c r="G9"/>
  <c r="Q8"/>
  <c r="J8"/>
  <c r="K8" s="1"/>
  <c r="G8"/>
  <c r="Q7"/>
  <c r="J7"/>
  <c r="K7" s="1"/>
  <c r="G7"/>
  <c r="P3"/>
  <c r="H28" i="20"/>
  <c r="Q23"/>
  <c r="P23"/>
  <c r="Z23" s="1"/>
  <c r="M23"/>
  <c r="K23"/>
  <c r="J23"/>
  <c r="G23"/>
  <c r="L23" s="1"/>
  <c r="Q22"/>
  <c r="P22"/>
  <c r="Z22" s="1"/>
  <c r="M22"/>
  <c r="J22"/>
  <c r="K22" s="1"/>
  <c r="G22"/>
  <c r="O22" s="1"/>
  <c r="Q21"/>
  <c r="J21"/>
  <c r="K21" s="1"/>
  <c r="G21"/>
  <c r="Q20"/>
  <c r="J20"/>
  <c r="K20" s="1"/>
  <c r="G20"/>
  <c r="Q19"/>
  <c r="P19"/>
  <c r="Z19" s="1"/>
  <c r="M19"/>
  <c r="K19"/>
  <c r="J19"/>
  <c r="G19"/>
  <c r="O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P13"/>
  <c r="Z13" s="1"/>
  <c r="M13"/>
  <c r="J13"/>
  <c r="K13" s="1"/>
  <c r="G13"/>
  <c r="O13" s="1"/>
  <c r="Q12"/>
  <c r="J12"/>
  <c r="K12" s="1"/>
  <c r="G12"/>
  <c r="Q11"/>
  <c r="J11"/>
  <c r="K11" s="1"/>
  <c r="G11"/>
  <c r="Q10"/>
  <c r="J10"/>
  <c r="K10" s="1"/>
  <c r="G10"/>
  <c r="Q9"/>
  <c r="P9"/>
  <c r="Z9" s="1"/>
  <c r="M9"/>
  <c r="J9"/>
  <c r="K9" s="1"/>
  <c r="G9"/>
  <c r="O9" s="1"/>
  <c r="Q8"/>
  <c r="J8"/>
  <c r="K8" s="1"/>
  <c r="G8"/>
  <c r="Q7"/>
  <c r="J7"/>
  <c r="K7" s="1"/>
  <c r="G7"/>
  <c r="P3"/>
  <c r="H28" i="19"/>
  <c r="Q23"/>
  <c r="P23"/>
  <c r="Z23" s="1"/>
  <c r="M23"/>
  <c r="K23"/>
  <c r="J23"/>
  <c r="G23"/>
  <c r="L23" s="1"/>
  <c r="Q22"/>
  <c r="P22"/>
  <c r="Z22" s="1"/>
  <c r="M22"/>
  <c r="K22"/>
  <c r="J22"/>
  <c r="G22"/>
  <c r="O22" s="1"/>
  <c r="Q21"/>
  <c r="J21"/>
  <c r="K21" s="1"/>
  <c r="G21"/>
  <c r="Q20"/>
  <c r="J20"/>
  <c r="K20" s="1"/>
  <c r="G20"/>
  <c r="Q19"/>
  <c r="P19"/>
  <c r="Z19" s="1"/>
  <c r="M19"/>
  <c r="J19"/>
  <c r="K19" s="1"/>
  <c r="G19"/>
  <c r="L19" s="1"/>
  <c r="Q18"/>
  <c r="J18"/>
  <c r="K18" s="1"/>
  <c r="G18"/>
  <c r="Q17"/>
  <c r="P17"/>
  <c r="Z17" s="1"/>
  <c r="M17"/>
  <c r="K17"/>
  <c r="J17"/>
  <c r="G17"/>
  <c r="O17" s="1"/>
  <c r="Q16"/>
  <c r="J16"/>
  <c r="K16" s="1"/>
  <c r="G16"/>
  <c r="Q15"/>
  <c r="P15"/>
  <c r="Z15" s="1"/>
  <c r="O15"/>
  <c r="M15"/>
  <c r="J15"/>
  <c r="K15" s="1"/>
  <c r="G15"/>
  <c r="L15" s="1"/>
  <c r="Q14"/>
  <c r="J14"/>
  <c r="K14" s="1"/>
  <c r="G14"/>
  <c r="Q13"/>
  <c r="K13"/>
  <c r="J13"/>
  <c r="G13"/>
  <c r="Q12"/>
  <c r="J12"/>
  <c r="K12" s="1"/>
  <c r="G12"/>
  <c r="Q11"/>
  <c r="J11"/>
  <c r="K11" s="1"/>
  <c r="G11"/>
  <c r="Q10"/>
  <c r="J10"/>
  <c r="K10" s="1"/>
  <c r="G10"/>
  <c r="Q9"/>
  <c r="J9"/>
  <c r="K9" s="1"/>
  <c r="G9"/>
  <c r="Q8"/>
  <c r="J8"/>
  <c r="K8" s="1"/>
  <c r="G8"/>
  <c r="Q7"/>
  <c r="J7"/>
  <c r="K7" s="1"/>
  <c r="G7"/>
  <c r="P3"/>
  <c r="Q10" i="18"/>
  <c r="J10"/>
  <c r="K10" s="1"/>
  <c r="G10"/>
  <c r="H28"/>
  <c r="Q23"/>
  <c r="P23"/>
  <c r="Z23" s="1"/>
  <c r="M23"/>
  <c r="J23"/>
  <c r="K23" s="1"/>
  <c r="G23"/>
  <c r="L23" s="1"/>
  <c r="Q22"/>
  <c r="J22"/>
  <c r="K22" s="1"/>
  <c r="G22"/>
  <c r="Q21"/>
  <c r="J21"/>
  <c r="K21" s="1"/>
  <c r="G21"/>
  <c r="Q20"/>
  <c r="J20"/>
  <c r="K20" s="1"/>
  <c r="G20"/>
  <c r="Q19"/>
  <c r="P19"/>
  <c r="Z19" s="1"/>
  <c r="M19"/>
  <c r="K19"/>
  <c r="J19"/>
  <c r="G19"/>
  <c r="L19" s="1"/>
  <c r="Q18"/>
  <c r="J18"/>
  <c r="K18" s="1"/>
  <c r="G18"/>
  <c r="Q17"/>
  <c r="P17"/>
  <c r="Z17" s="1"/>
  <c r="M17"/>
  <c r="J17"/>
  <c r="K17" s="1"/>
  <c r="G17"/>
  <c r="O17" s="1"/>
  <c r="Q16"/>
  <c r="J16"/>
  <c r="K16" s="1"/>
  <c r="G16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9"/>
  <c r="J9"/>
  <c r="K9" s="1"/>
  <c r="G9"/>
  <c r="Q8"/>
  <c r="J8"/>
  <c r="K8" s="1"/>
  <c r="G8"/>
  <c r="Q7"/>
  <c r="J7"/>
  <c r="K7" s="1"/>
  <c r="G7"/>
  <c r="P3"/>
  <c r="H27" i="17"/>
  <c r="Q20"/>
  <c r="Q21"/>
  <c r="Q22"/>
  <c r="P22"/>
  <c r="Z22" s="1"/>
  <c r="M22"/>
  <c r="K22"/>
  <c r="J22"/>
  <c r="G22"/>
  <c r="O22" s="1"/>
  <c r="J21"/>
  <c r="K21" s="1"/>
  <c r="G21"/>
  <c r="K20"/>
  <c r="J20"/>
  <c r="G20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J14"/>
  <c r="K14" s="1"/>
  <c r="G14"/>
  <c r="Q13"/>
  <c r="J13"/>
  <c r="K13" s="1"/>
  <c r="G13"/>
  <c r="Q12"/>
  <c r="J12"/>
  <c r="K12" s="1"/>
  <c r="G12"/>
  <c r="Q11"/>
  <c r="J11"/>
  <c r="K11" s="1"/>
  <c r="G11"/>
  <c r="Q10"/>
  <c r="K10"/>
  <c r="J10"/>
  <c r="G10"/>
  <c r="Q9"/>
  <c r="J9"/>
  <c r="K9" s="1"/>
  <c r="G9"/>
  <c r="Q8"/>
  <c r="K8"/>
  <c r="J8"/>
  <c r="G8"/>
  <c r="Q7"/>
  <c r="J7"/>
  <c r="K7" s="1"/>
  <c r="G7"/>
  <c r="P3"/>
  <c r="P22" i="16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J18"/>
  <c r="K18" s="1"/>
  <c r="G18"/>
  <c r="L18" s="1"/>
  <c r="Q17"/>
  <c r="J17"/>
  <c r="K17" s="1"/>
  <c r="G17"/>
  <c r="Q16"/>
  <c r="P16"/>
  <c r="Z16" s="1"/>
  <c r="M16"/>
  <c r="K16"/>
  <c r="J16"/>
  <c r="G16"/>
  <c r="O16" s="1"/>
  <c r="Q15"/>
  <c r="J15"/>
  <c r="K15" s="1"/>
  <c r="G15"/>
  <c r="Q14"/>
  <c r="P14"/>
  <c r="Z14" s="1"/>
  <c r="M14"/>
  <c r="K14"/>
  <c r="J14"/>
  <c r="G14"/>
  <c r="L14" s="1"/>
  <c r="Q13"/>
  <c r="J13"/>
  <c r="K13" s="1"/>
  <c r="G13"/>
  <c r="Q12"/>
  <c r="J12"/>
  <c r="K12" s="1"/>
  <c r="G12"/>
  <c r="Q11"/>
  <c r="P11"/>
  <c r="Z11" s="1"/>
  <c r="M11"/>
  <c r="J11"/>
  <c r="K11" s="1"/>
  <c r="G11"/>
  <c r="L11" s="1"/>
  <c r="Q10"/>
  <c r="J10"/>
  <c r="K10" s="1"/>
  <c r="G10"/>
  <c r="Q9"/>
  <c r="J9"/>
  <c r="K9" s="1"/>
  <c r="G9"/>
  <c r="Q8"/>
  <c r="K8"/>
  <c r="J8"/>
  <c r="G8"/>
  <c r="Q7"/>
  <c r="J7"/>
  <c r="K7" s="1"/>
  <c r="G7"/>
  <c r="P3"/>
  <c r="Q9" i="15"/>
  <c r="J9"/>
  <c r="K9" s="1"/>
  <c r="G9"/>
  <c r="P22"/>
  <c r="Z22" s="1"/>
  <c r="M22"/>
  <c r="K22"/>
  <c r="J22"/>
  <c r="G22"/>
  <c r="O22" s="1"/>
  <c r="P21"/>
  <c r="Z21" s="1"/>
  <c r="M21"/>
  <c r="K21"/>
  <c r="J21"/>
  <c r="G21"/>
  <c r="O21" s="1"/>
  <c r="P20"/>
  <c r="Z20" s="1"/>
  <c r="M20"/>
  <c r="K20"/>
  <c r="J20"/>
  <c r="G20"/>
  <c r="O20" s="1"/>
  <c r="Q19"/>
  <c r="J19"/>
  <c r="K19" s="1"/>
  <c r="G19"/>
  <c r="Q18"/>
  <c r="P18"/>
  <c r="Z18" s="1"/>
  <c r="M18"/>
  <c r="K18"/>
  <c r="J18"/>
  <c r="G18"/>
  <c r="L18" s="1"/>
  <c r="Q17"/>
  <c r="J17"/>
  <c r="K17" s="1"/>
  <c r="G17"/>
  <c r="Q16"/>
  <c r="P16"/>
  <c r="Z16" s="1"/>
  <c r="M16"/>
  <c r="J16"/>
  <c r="K16" s="1"/>
  <c r="G16"/>
  <c r="O16" s="1"/>
  <c r="Q15"/>
  <c r="J15"/>
  <c r="K15" s="1"/>
  <c r="G15"/>
  <c r="Q14"/>
  <c r="K14"/>
  <c r="J14"/>
  <c r="G14"/>
  <c r="Q13"/>
  <c r="J13"/>
  <c r="K13" s="1"/>
  <c r="G13"/>
  <c r="Q12"/>
  <c r="J12"/>
  <c r="K12" s="1"/>
  <c r="G12"/>
  <c r="Q11"/>
  <c r="J11"/>
  <c r="K11" s="1"/>
  <c r="G11"/>
  <c r="Q10"/>
  <c r="J10"/>
  <c r="K10" s="1"/>
  <c r="G10"/>
  <c r="Q8"/>
  <c r="J8"/>
  <c r="K8" s="1"/>
  <c r="G8"/>
  <c r="T2" s="1"/>
  <c r="Q7"/>
  <c r="J7"/>
  <c r="K7" s="1"/>
  <c r="G7"/>
  <c r="P3"/>
  <c r="Z17" i="13"/>
  <c r="Z21"/>
  <c r="P21"/>
  <c r="M21"/>
  <c r="J21"/>
  <c r="K21" s="1"/>
  <c r="G21"/>
  <c r="O21" s="1"/>
  <c r="P20"/>
  <c r="Z20" s="1"/>
  <c r="O20"/>
  <c r="M20"/>
  <c r="K20"/>
  <c r="J20"/>
  <c r="G20"/>
  <c r="L20" s="1"/>
  <c r="P19"/>
  <c r="Z19" s="1"/>
  <c r="O19"/>
  <c r="M19"/>
  <c r="K19"/>
  <c r="J19"/>
  <c r="G19"/>
  <c r="L19" s="1"/>
  <c r="Q18"/>
  <c r="J18"/>
  <c r="K18" s="1"/>
  <c r="G18"/>
  <c r="Q17"/>
  <c r="P17"/>
  <c r="M17"/>
  <c r="J17"/>
  <c r="K17" s="1"/>
  <c r="G17"/>
  <c r="L17" s="1"/>
  <c r="Q16"/>
  <c r="J16"/>
  <c r="K16" s="1"/>
  <c r="G16"/>
  <c r="Q15"/>
  <c r="P15"/>
  <c r="Z15" s="1"/>
  <c r="M15"/>
  <c r="K15"/>
  <c r="J15"/>
  <c r="G15"/>
  <c r="O15" s="1"/>
  <c r="Q14"/>
  <c r="J14"/>
  <c r="K14" s="1"/>
  <c r="G14"/>
  <c r="Q13"/>
  <c r="J13"/>
  <c r="K13" s="1"/>
  <c r="G13"/>
  <c r="Q12"/>
  <c r="J12"/>
  <c r="K12" s="1"/>
  <c r="G12"/>
  <c r="Q11"/>
  <c r="J11"/>
  <c r="K11" s="1"/>
  <c r="L11" s="1"/>
  <c r="G11"/>
  <c r="Q10"/>
  <c r="J10"/>
  <c r="K10" s="1"/>
  <c r="G10"/>
  <c r="Q9"/>
  <c r="P9"/>
  <c r="Z9" s="1"/>
  <c r="M9"/>
  <c r="J9"/>
  <c r="K9" s="1"/>
  <c r="G9"/>
  <c r="L9" s="1"/>
  <c r="Q8"/>
  <c r="P8"/>
  <c r="Z8" s="1"/>
  <c r="M8"/>
  <c r="K8"/>
  <c r="J8"/>
  <c r="G8"/>
  <c r="L8" s="1"/>
  <c r="Q7"/>
  <c r="J7"/>
  <c r="K7" s="1"/>
  <c r="G7"/>
  <c r="P3"/>
  <c r="M23" i="28" l="1"/>
  <c r="M12"/>
  <c r="M21"/>
  <c r="M13"/>
  <c r="P21"/>
  <c r="M8"/>
  <c r="M7"/>
  <c r="Z29"/>
  <c r="AC13" s="1"/>
  <c r="AD13" s="1"/>
  <c r="M16"/>
  <c r="M11"/>
  <c r="M20"/>
  <c r="P20"/>
  <c r="P12"/>
  <c r="M18"/>
  <c r="M14"/>
  <c r="P18"/>
  <c r="P13"/>
  <c r="P14"/>
  <c r="P7"/>
  <c r="P8"/>
  <c r="P11"/>
  <c r="AC7"/>
  <c r="AD7" s="1"/>
  <c r="AF7" s="1"/>
  <c r="AC11"/>
  <c r="AD11" s="1"/>
  <c r="AC14"/>
  <c r="AD14" s="1"/>
  <c r="AF14" s="1"/>
  <c r="AC22"/>
  <c r="AD22" s="1"/>
  <c r="AC12"/>
  <c r="AD12" s="1"/>
  <c r="AC21"/>
  <c r="AD21" s="1"/>
  <c r="AC20"/>
  <c r="AD20" s="1"/>
  <c r="AC8"/>
  <c r="AD8" s="1"/>
  <c r="P16"/>
  <c r="P23"/>
  <c r="AC16"/>
  <c r="AD16" s="1"/>
  <c r="AC23"/>
  <c r="AD23" s="1"/>
  <c r="M18" i="27"/>
  <c r="O18"/>
  <c r="O16"/>
  <c r="M16"/>
  <c r="M14"/>
  <c r="O14"/>
  <c r="P14" s="1"/>
  <c r="M19"/>
  <c r="O19"/>
  <c r="AC8"/>
  <c r="AD8" s="1"/>
  <c r="O8"/>
  <c r="M8"/>
  <c r="M7"/>
  <c r="AC7"/>
  <c r="Z28"/>
  <c r="O7"/>
  <c r="M21"/>
  <c r="O21"/>
  <c r="M18" i="26"/>
  <c r="Z28"/>
  <c r="AC16" s="1"/>
  <c r="AD16" s="1"/>
  <c r="AC12"/>
  <c r="AD12" s="1"/>
  <c r="M20"/>
  <c r="AC20"/>
  <c r="AD20" s="1"/>
  <c r="O20"/>
  <c r="AC11"/>
  <c r="AD11" s="1"/>
  <c r="O11"/>
  <c r="P12" s="1"/>
  <c r="M11"/>
  <c r="O19"/>
  <c r="M19"/>
  <c r="M14"/>
  <c r="O14"/>
  <c r="M10"/>
  <c r="AC10"/>
  <c r="AD10" s="1"/>
  <c r="O10"/>
  <c r="M21"/>
  <c r="O21"/>
  <c r="M8"/>
  <c r="O8"/>
  <c r="M16"/>
  <c r="O16"/>
  <c r="M7"/>
  <c r="M12" i="25"/>
  <c r="M19"/>
  <c r="M10"/>
  <c r="M16"/>
  <c r="M8"/>
  <c r="O21"/>
  <c r="M21"/>
  <c r="M14"/>
  <c r="Z28"/>
  <c r="AC22" s="1"/>
  <c r="AD22" s="1"/>
  <c r="AF22" s="1"/>
  <c r="AG22" s="1"/>
  <c r="Z22" s="1"/>
  <c r="M7"/>
  <c r="P14"/>
  <c r="P19"/>
  <c r="M11"/>
  <c r="M20"/>
  <c r="M18"/>
  <c r="P12"/>
  <c r="P8"/>
  <c r="P20"/>
  <c r="P16"/>
  <c r="P7"/>
  <c r="AC19"/>
  <c r="AD19" s="1"/>
  <c r="P13"/>
  <c r="P18"/>
  <c r="P22"/>
  <c r="P10"/>
  <c r="AC13"/>
  <c r="AD13" s="1"/>
  <c r="AC21" i="24"/>
  <c r="AC8"/>
  <c r="AF8" s="1"/>
  <c r="P11"/>
  <c r="P19"/>
  <c r="P10"/>
  <c r="P7"/>
  <c r="AF19"/>
  <c r="AE19"/>
  <c r="AC7"/>
  <c r="AC10"/>
  <c r="AC13"/>
  <c r="AC11"/>
  <c r="AF11" s="1"/>
  <c r="P14"/>
  <c r="P12"/>
  <c r="AC12"/>
  <c r="AF12" s="1"/>
  <c r="AC14"/>
  <c r="P18"/>
  <c r="P20"/>
  <c r="P16"/>
  <c r="AC20"/>
  <c r="AE20" s="1"/>
  <c r="AC18"/>
  <c r="AC16"/>
  <c r="L11" i="22"/>
  <c r="O11" s="1"/>
  <c r="L18"/>
  <c r="L8"/>
  <c r="L12"/>
  <c r="L16"/>
  <c r="L22"/>
  <c r="O10"/>
  <c r="O14"/>
  <c r="O8"/>
  <c r="O20"/>
  <c r="O7"/>
  <c r="L9"/>
  <c r="M9" s="1"/>
  <c r="L13"/>
  <c r="O15"/>
  <c r="L17"/>
  <c r="O19"/>
  <c r="L21"/>
  <c r="O23"/>
  <c r="O9" i="21"/>
  <c r="L22"/>
  <c r="L17"/>
  <c r="L10"/>
  <c r="L21"/>
  <c r="L13"/>
  <c r="O19"/>
  <c r="L9"/>
  <c r="O23"/>
  <c r="T2"/>
  <c r="L11" s="1"/>
  <c r="L10" i="20"/>
  <c r="L22"/>
  <c r="T2"/>
  <c r="L7" s="1"/>
  <c r="O7" s="1"/>
  <c r="L19"/>
  <c r="O10"/>
  <c r="O21"/>
  <c r="P21" s="1"/>
  <c r="Z21" s="1"/>
  <c r="L9"/>
  <c r="L13"/>
  <c r="L17"/>
  <c r="L21"/>
  <c r="O23"/>
  <c r="L11" i="19"/>
  <c r="O11" s="1"/>
  <c r="L8"/>
  <c r="O8" s="1"/>
  <c r="L7"/>
  <c r="O7" s="1"/>
  <c r="T2"/>
  <c r="L18" s="1"/>
  <c r="O18" s="1"/>
  <c r="O23"/>
  <c r="O19"/>
  <c r="L22"/>
  <c r="O9"/>
  <c r="L12"/>
  <c r="L20"/>
  <c r="L14"/>
  <c r="L10"/>
  <c r="L9"/>
  <c r="L13"/>
  <c r="L17"/>
  <c r="L21"/>
  <c r="L17" i="18"/>
  <c r="O19"/>
  <c r="O23"/>
  <c r="T2"/>
  <c r="L18" s="1"/>
  <c r="L16" i="17"/>
  <c r="O18"/>
  <c r="L22"/>
  <c r="T2"/>
  <c r="L7" s="1"/>
  <c r="O11" i="16"/>
  <c r="O14"/>
  <c r="L16"/>
  <c r="O18"/>
  <c r="L20"/>
  <c r="L21"/>
  <c r="L22"/>
  <c r="T2"/>
  <c r="L17" s="1"/>
  <c r="O17" s="1"/>
  <c r="L8" i="15"/>
  <c r="O8" s="1"/>
  <c r="L9"/>
  <c r="O9" s="1"/>
  <c r="L10"/>
  <c r="L13"/>
  <c r="O13" s="1"/>
  <c r="L17"/>
  <c r="L11"/>
  <c r="L15"/>
  <c r="O15" s="1"/>
  <c r="L19"/>
  <c r="O19" s="1"/>
  <c r="L14"/>
  <c r="O14" s="1"/>
  <c r="O11"/>
  <c r="O17"/>
  <c r="L7"/>
  <c r="L12"/>
  <c r="O12" s="1"/>
  <c r="L16"/>
  <c r="O18"/>
  <c r="L20"/>
  <c r="L21"/>
  <c r="L22"/>
  <c r="L16" i="13"/>
  <c r="M16" s="1"/>
  <c r="L13"/>
  <c r="L12"/>
  <c r="O11"/>
  <c r="O9"/>
  <c r="L15"/>
  <c r="L7"/>
  <c r="O7" s="1"/>
  <c r="O8"/>
  <c r="O17"/>
  <c r="L21"/>
  <c r="T2"/>
  <c r="L10"/>
  <c r="L14"/>
  <c r="O14" s="1"/>
  <c r="L18"/>
  <c r="AC18" i="28" l="1"/>
  <c r="AD18" s="1"/>
  <c r="AE18" s="1"/>
  <c r="AF11"/>
  <c r="AE11"/>
  <c r="AE7"/>
  <c r="AG7" s="1"/>
  <c r="Z7" s="1"/>
  <c r="AE22"/>
  <c r="AF22"/>
  <c r="AG22" s="1"/>
  <c r="Z22" s="1"/>
  <c r="AE14"/>
  <c r="AG14" s="1"/>
  <c r="Z14" s="1"/>
  <c r="AF12"/>
  <c r="AE12"/>
  <c r="AF20"/>
  <c r="AE20"/>
  <c r="AE13"/>
  <c r="AF13"/>
  <c r="AF8"/>
  <c r="AE8"/>
  <c r="AE16"/>
  <c r="AF16"/>
  <c r="AF23"/>
  <c r="AE23"/>
  <c r="AE21"/>
  <c r="AF21"/>
  <c r="AC19" i="27"/>
  <c r="AD19" s="1"/>
  <c r="P18"/>
  <c r="AD7"/>
  <c r="AF8"/>
  <c r="AG8" s="1"/>
  <c r="Z8" s="1"/>
  <c r="AE8"/>
  <c r="P16"/>
  <c r="P21"/>
  <c r="P8"/>
  <c r="AC18"/>
  <c r="AD18" s="1"/>
  <c r="P7"/>
  <c r="AC21"/>
  <c r="AD21" s="1"/>
  <c r="P19"/>
  <c r="AC14"/>
  <c r="AD14" s="1"/>
  <c r="AC16"/>
  <c r="AD16" s="1"/>
  <c r="AC14" i="26"/>
  <c r="AD14" s="1"/>
  <c r="AE14" s="1"/>
  <c r="P18"/>
  <c r="AC18"/>
  <c r="AD18" s="1"/>
  <c r="AE18" s="1"/>
  <c r="AC19"/>
  <c r="AD19" s="1"/>
  <c r="AE19" s="1"/>
  <c r="AC8"/>
  <c r="AD8" s="1"/>
  <c r="AF8" s="1"/>
  <c r="AC21"/>
  <c r="AD21" s="1"/>
  <c r="AF21" s="1"/>
  <c r="AC7"/>
  <c r="AD7" s="1"/>
  <c r="P16"/>
  <c r="AE20"/>
  <c r="AG20" s="1"/>
  <c r="Z20" s="1"/>
  <c r="AF20"/>
  <c r="AE12"/>
  <c r="AF12"/>
  <c r="AE16"/>
  <c r="AF16"/>
  <c r="AF10"/>
  <c r="AG10" s="1"/>
  <c r="Z10" s="1"/>
  <c r="AE10"/>
  <c r="P21"/>
  <c r="P20"/>
  <c r="AF11"/>
  <c r="AE11"/>
  <c r="AG11" s="1"/>
  <c r="Z11" s="1"/>
  <c r="P7"/>
  <c r="P11"/>
  <c r="P8"/>
  <c r="P10"/>
  <c r="P14"/>
  <c r="P19"/>
  <c r="AC16" i="25"/>
  <c r="AD16" s="1"/>
  <c r="AF16" s="1"/>
  <c r="AC10"/>
  <c r="AD10" s="1"/>
  <c r="AF10" s="1"/>
  <c r="AC20"/>
  <c r="AD20" s="1"/>
  <c r="AC18"/>
  <c r="AD18" s="1"/>
  <c r="AC11"/>
  <c r="AD11" s="1"/>
  <c r="AF11" s="1"/>
  <c r="AC7"/>
  <c r="AD7" s="1"/>
  <c r="AC8"/>
  <c r="AD8" s="1"/>
  <c r="AC12"/>
  <c r="AD12" s="1"/>
  <c r="AC14"/>
  <c r="AD14" s="1"/>
  <c r="AF14" s="1"/>
  <c r="AC21"/>
  <c r="AD21" s="1"/>
  <c r="P21"/>
  <c r="P11"/>
  <c r="AE22"/>
  <c r="AE13"/>
  <c r="AF13"/>
  <c r="AG13" s="1"/>
  <c r="Z13" s="1"/>
  <c r="AE8"/>
  <c r="AF8"/>
  <c r="AE12"/>
  <c r="AF12"/>
  <c r="AE19"/>
  <c r="AF19"/>
  <c r="AE10"/>
  <c r="AE20"/>
  <c r="AF20"/>
  <c r="AF18"/>
  <c r="AE18"/>
  <c r="AE8" i="24"/>
  <c r="AE21"/>
  <c r="AF21"/>
  <c r="AG8"/>
  <c r="Z8" s="1"/>
  <c r="AG19"/>
  <c r="Z19" s="1"/>
  <c r="AE11"/>
  <c r="AG11" s="1"/>
  <c r="Z11" s="1"/>
  <c r="AE10"/>
  <c r="AF10"/>
  <c r="AE7"/>
  <c r="AG7" s="1"/>
  <c r="Z7" s="1"/>
  <c r="AE13"/>
  <c r="AF13"/>
  <c r="AE14"/>
  <c r="AF14"/>
  <c r="AE12"/>
  <c r="AG12" s="1"/>
  <c r="Z12" s="1"/>
  <c r="AF18"/>
  <c r="AE18"/>
  <c r="Z25"/>
  <c r="Z26" s="1"/>
  <c r="AF20"/>
  <c r="AG20" s="1"/>
  <c r="Z20" s="1"/>
  <c r="AE16"/>
  <c r="AF16"/>
  <c r="M18" i="22"/>
  <c r="O18"/>
  <c r="P18" s="1"/>
  <c r="Z18" s="1"/>
  <c r="P11"/>
  <c r="Z11" s="1"/>
  <c r="O9"/>
  <c r="P9" s="1"/>
  <c r="Z9" s="1"/>
  <c r="M8"/>
  <c r="M7"/>
  <c r="M11"/>
  <c r="P20"/>
  <c r="Z20" s="1"/>
  <c r="P8"/>
  <c r="Z8" s="1"/>
  <c r="M20"/>
  <c r="O11" i="21"/>
  <c r="L20"/>
  <c r="L14"/>
  <c r="L8"/>
  <c r="L18"/>
  <c r="L15"/>
  <c r="L12"/>
  <c r="L16"/>
  <c r="L7"/>
  <c r="M9" s="1"/>
  <c r="L8" i="20"/>
  <c r="O8" s="1"/>
  <c r="P7" s="1"/>
  <c r="Z7" s="1"/>
  <c r="L12"/>
  <c r="O12" s="1"/>
  <c r="P12" s="1"/>
  <c r="Z12" s="1"/>
  <c r="L20"/>
  <c r="O20" s="1"/>
  <c r="L16"/>
  <c r="O16" s="1"/>
  <c r="L15"/>
  <c r="O15" s="1"/>
  <c r="L18"/>
  <c r="O18" s="1"/>
  <c r="L14"/>
  <c r="O14" s="1"/>
  <c r="L11"/>
  <c r="O11" s="1"/>
  <c r="P15"/>
  <c r="Z15" s="1"/>
  <c r="M10"/>
  <c r="P10"/>
  <c r="Z10" s="1"/>
  <c r="M21"/>
  <c r="M21" i="19"/>
  <c r="M7"/>
  <c r="L16"/>
  <c r="O16" s="1"/>
  <c r="O12"/>
  <c r="M9"/>
  <c r="M13"/>
  <c r="O21"/>
  <c r="O13"/>
  <c r="M18"/>
  <c r="M8"/>
  <c r="M10"/>
  <c r="O10"/>
  <c r="P9" s="1"/>
  <c r="Z9" s="1"/>
  <c r="M14"/>
  <c r="O14"/>
  <c r="M20"/>
  <c r="O20"/>
  <c r="M11"/>
  <c r="L10" i="18"/>
  <c r="O18"/>
  <c r="L15"/>
  <c r="L22"/>
  <c r="L9"/>
  <c r="L8"/>
  <c r="L7"/>
  <c r="L20"/>
  <c r="L11"/>
  <c r="L12"/>
  <c r="L21"/>
  <c r="L13"/>
  <c r="L16"/>
  <c r="L14"/>
  <c r="L21" i="17"/>
  <c r="O21" s="1"/>
  <c r="L14"/>
  <c r="O14" s="1"/>
  <c r="L11"/>
  <c r="O11" s="1"/>
  <c r="L20"/>
  <c r="O20" s="1"/>
  <c r="O7"/>
  <c r="L15"/>
  <c r="L10"/>
  <c r="L8"/>
  <c r="L17"/>
  <c r="L13"/>
  <c r="L19"/>
  <c r="L12"/>
  <c r="L9"/>
  <c r="L8" i="16"/>
  <c r="O8" s="1"/>
  <c r="L13"/>
  <c r="O13" s="1"/>
  <c r="L12"/>
  <c r="L9"/>
  <c r="L10"/>
  <c r="L19"/>
  <c r="L15"/>
  <c r="L7"/>
  <c r="M8" i="15"/>
  <c r="M9"/>
  <c r="M10"/>
  <c r="O10"/>
  <c r="M17"/>
  <c r="M19"/>
  <c r="M7"/>
  <c r="M15"/>
  <c r="M11"/>
  <c r="M14"/>
  <c r="M13"/>
  <c r="M12"/>
  <c r="O7"/>
  <c r="P7" s="1"/>
  <c r="Z7" s="1"/>
  <c r="M18" i="13"/>
  <c r="O18"/>
  <c r="M13"/>
  <c r="O16"/>
  <c r="M14"/>
  <c r="M12"/>
  <c r="O13"/>
  <c r="M11"/>
  <c r="M10"/>
  <c r="O12"/>
  <c r="O10"/>
  <c r="M7"/>
  <c r="Z27" i="28" l="1"/>
  <c r="Z28" s="1"/>
  <c r="AF18"/>
  <c r="AG11"/>
  <c r="Z11" s="1"/>
  <c r="AG12"/>
  <c r="Z12" s="1"/>
  <c r="AG20"/>
  <c r="Z20" s="1"/>
  <c r="AG13"/>
  <c r="Z13" s="1"/>
  <c r="AG18"/>
  <c r="Z18" s="1"/>
  <c r="AG8"/>
  <c r="Z8" s="1"/>
  <c r="AG16"/>
  <c r="Z16" s="1"/>
  <c r="AG21"/>
  <c r="Z21" s="1"/>
  <c r="AG23"/>
  <c r="Z23" s="1"/>
  <c r="AE21" i="27"/>
  <c r="AF21"/>
  <c r="AF19"/>
  <c r="AG19"/>
  <c r="Z19" s="1"/>
  <c r="AE19"/>
  <c r="AF16"/>
  <c r="AE16"/>
  <c r="AG16" s="1"/>
  <c r="Z16" s="1"/>
  <c r="AF7"/>
  <c r="AG7" s="1"/>
  <c r="Z7" s="1"/>
  <c r="AE7"/>
  <c r="AE14"/>
  <c r="AG14" s="1"/>
  <c r="Z14" s="1"/>
  <c r="AF14"/>
  <c r="AE18"/>
  <c r="AF18"/>
  <c r="AG18" s="1"/>
  <c r="Z18" s="1"/>
  <c r="Z26"/>
  <c r="Z27" s="1"/>
  <c r="AF14" i="26"/>
  <c r="AG14" s="1"/>
  <c r="Z14" s="1"/>
  <c r="AE21"/>
  <c r="AG21" s="1"/>
  <c r="Z21" s="1"/>
  <c r="AF18"/>
  <c r="AG18" s="1"/>
  <c r="Z18" s="1"/>
  <c r="AF19"/>
  <c r="AG19" s="1"/>
  <c r="Z19" s="1"/>
  <c r="AE8"/>
  <c r="AG8" s="1"/>
  <c r="Z8" s="1"/>
  <c r="Z26"/>
  <c r="Z27" s="1"/>
  <c r="AG16"/>
  <c r="Z16" s="1"/>
  <c r="AG12"/>
  <c r="Z12" s="1"/>
  <c r="AF7"/>
  <c r="AE7"/>
  <c r="AE11" i="25"/>
  <c r="AG11" s="1"/>
  <c r="Z11" s="1"/>
  <c r="AE14"/>
  <c r="AG14" s="1"/>
  <c r="Z14" s="1"/>
  <c r="AE16"/>
  <c r="Z26"/>
  <c r="Z27" s="1"/>
  <c r="AF21"/>
  <c r="AG21" s="1"/>
  <c r="Z21" s="1"/>
  <c r="AE21"/>
  <c r="AG10"/>
  <c r="Z10" s="1"/>
  <c r="AG8"/>
  <c r="Z8" s="1"/>
  <c r="AG12"/>
  <c r="Z12" s="1"/>
  <c r="AG18"/>
  <c r="Z18" s="1"/>
  <c r="AG16"/>
  <c r="Z16" s="1"/>
  <c r="AG20"/>
  <c r="Z20" s="1"/>
  <c r="AG19"/>
  <c r="Z19" s="1"/>
  <c r="AE7"/>
  <c r="AF7"/>
  <c r="AG10" i="24"/>
  <c r="Z10" s="1"/>
  <c r="AG21"/>
  <c r="Z21" s="1"/>
  <c r="AG14"/>
  <c r="Z14" s="1"/>
  <c r="AG13"/>
  <c r="Z13" s="1"/>
  <c r="AG18"/>
  <c r="Z18" s="1"/>
  <c r="AG16"/>
  <c r="Z16" s="1"/>
  <c r="P7" i="22"/>
  <c r="Z7" s="1"/>
  <c r="M11" i="21"/>
  <c r="M16"/>
  <c r="O16"/>
  <c r="M8"/>
  <c r="O8"/>
  <c r="M15"/>
  <c r="O15"/>
  <c r="M20"/>
  <c r="O20"/>
  <c r="M7"/>
  <c r="O7"/>
  <c r="M18"/>
  <c r="O18"/>
  <c r="M12"/>
  <c r="O12"/>
  <c r="P12" s="1"/>
  <c r="Z12" s="1"/>
  <c r="M14"/>
  <c r="O14"/>
  <c r="P8" i="20"/>
  <c r="Z8" s="1"/>
  <c r="P14"/>
  <c r="Z14" s="1"/>
  <c r="M8"/>
  <c r="P20"/>
  <c r="Z20" s="1"/>
  <c r="P18"/>
  <c r="Z18" s="1"/>
  <c r="M20"/>
  <c r="P11"/>
  <c r="Z11" s="1"/>
  <c r="M12"/>
  <c r="M11"/>
  <c r="M16"/>
  <c r="M7"/>
  <c r="P16"/>
  <c r="Z16" s="1"/>
  <c r="M14"/>
  <c r="M18"/>
  <c r="M15"/>
  <c r="P14" i="19"/>
  <c r="Z14" s="1"/>
  <c r="P18"/>
  <c r="Z18" s="1"/>
  <c r="P8"/>
  <c r="Z8" s="1"/>
  <c r="M12"/>
  <c r="P7"/>
  <c r="Z7" s="1"/>
  <c r="M16"/>
  <c r="P21"/>
  <c r="Z21" s="1"/>
  <c r="P12"/>
  <c r="Z12" s="1"/>
  <c r="P16"/>
  <c r="Z16" s="1"/>
  <c r="P11"/>
  <c r="Z11" s="1"/>
  <c r="P20"/>
  <c r="Z20" s="1"/>
  <c r="P10"/>
  <c r="Z10" s="1"/>
  <c r="P13"/>
  <c r="Z13" s="1"/>
  <c r="M10" i="18"/>
  <c r="O10"/>
  <c r="M18"/>
  <c r="M9"/>
  <c r="O9"/>
  <c r="M14"/>
  <c r="O14"/>
  <c r="M21"/>
  <c r="O21"/>
  <c r="M7"/>
  <c r="O7"/>
  <c r="M15"/>
  <c r="O15"/>
  <c r="O16"/>
  <c r="M16"/>
  <c r="M11"/>
  <c r="O11"/>
  <c r="O12"/>
  <c r="M12"/>
  <c r="M8"/>
  <c r="O8"/>
  <c r="M13"/>
  <c r="O13"/>
  <c r="O20"/>
  <c r="M20"/>
  <c r="M22"/>
  <c r="O22"/>
  <c r="M20" i="17"/>
  <c r="M21"/>
  <c r="M14"/>
  <c r="M11"/>
  <c r="M7"/>
  <c r="M12"/>
  <c r="O12"/>
  <c r="M9"/>
  <c r="O9"/>
  <c r="M13"/>
  <c r="O13"/>
  <c r="O15"/>
  <c r="M15"/>
  <c r="M8"/>
  <c r="O8"/>
  <c r="M17"/>
  <c r="O17"/>
  <c r="O19"/>
  <c r="M19"/>
  <c r="M10"/>
  <c r="O10"/>
  <c r="M8" i="16"/>
  <c r="M13"/>
  <c r="M17"/>
  <c r="M10"/>
  <c r="O10"/>
  <c r="M15"/>
  <c r="O15"/>
  <c r="M12"/>
  <c r="O12"/>
  <c r="O19"/>
  <c r="M19"/>
  <c r="M7"/>
  <c r="O7"/>
  <c r="M9"/>
  <c r="O9"/>
  <c r="P9" i="15"/>
  <c r="Z9" s="1"/>
  <c r="P8"/>
  <c r="Z8" s="1"/>
  <c r="P10"/>
  <c r="Z10" s="1"/>
  <c r="P17"/>
  <c r="Z17" s="1"/>
  <c r="P19"/>
  <c r="Z19" s="1"/>
  <c r="P11"/>
  <c r="Z11" s="1"/>
  <c r="P15"/>
  <c r="Z15" s="1"/>
  <c r="P12"/>
  <c r="Z12" s="1"/>
  <c r="P14"/>
  <c r="Z14" s="1"/>
  <c r="P13"/>
  <c r="Z13" s="1"/>
  <c r="P18" i="13"/>
  <c r="Z18" s="1"/>
  <c r="P13"/>
  <c r="Z13" s="1"/>
  <c r="P14"/>
  <c r="Z14" s="1"/>
  <c r="P16"/>
  <c r="Z16" s="1"/>
  <c r="P12"/>
  <c r="Z12" s="1"/>
  <c r="P10"/>
  <c r="Z10" s="1"/>
  <c r="P11"/>
  <c r="Z11" s="1"/>
  <c r="P7"/>
  <c r="Z7" s="1"/>
  <c r="AG21" i="27" l="1"/>
  <c r="Z21" s="1"/>
  <c r="AG7" i="26"/>
  <c r="Z7" s="1"/>
  <c r="AG7" i="25"/>
  <c r="Z7" s="1"/>
  <c r="P9" i="21"/>
  <c r="Z9" s="1"/>
  <c r="P11"/>
  <c r="Z11" s="1"/>
  <c r="P14"/>
  <c r="Z14" s="1"/>
  <c r="P18"/>
  <c r="Z18" s="1"/>
  <c r="P20"/>
  <c r="Z20" s="1"/>
  <c r="P16"/>
  <c r="Z16" s="1"/>
  <c r="P7"/>
  <c r="Z7" s="1"/>
  <c r="P15"/>
  <c r="Z15" s="1"/>
  <c r="P8"/>
  <c r="Z8" s="1"/>
  <c r="P10" i="18"/>
  <c r="Z10" s="1"/>
  <c r="P20"/>
  <c r="Z20" s="1"/>
  <c r="P22"/>
  <c r="Z22" s="1"/>
  <c r="P13"/>
  <c r="Z13" s="1"/>
  <c r="P7"/>
  <c r="Z7" s="1"/>
  <c r="P14"/>
  <c r="Z14" s="1"/>
  <c r="P18"/>
  <c r="Z18" s="1"/>
  <c r="P8"/>
  <c r="Z8" s="1"/>
  <c r="P11"/>
  <c r="Z11" s="1"/>
  <c r="P15"/>
  <c r="Z15" s="1"/>
  <c r="P21"/>
  <c r="Z21" s="1"/>
  <c r="P9"/>
  <c r="Z9" s="1"/>
  <c r="P12"/>
  <c r="Z12" s="1"/>
  <c r="P16"/>
  <c r="Z16" s="1"/>
  <c r="P19" i="17"/>
  <c r="Z19" s="1"/>
  <c r="P20"/>
  <c r="Z20" s="1"/>
  <c r="P10"/>
  <c r="Z10" s="1"/>
  <c r="P7"/>
  <c r="Z7" s="1"/>
  <c r="P11"/>
  <c r="Z11" s="1"/>
  <c r="P21"/>
  <c r="Z21" s="1"/>
  <c r="P14"/>
  <c r="Z14" s="1"/>
  <c r="P17"/>
  <c r="Z17" s="1"/>
  <c r="P9"/>
  <c r="Z9" s="1"/>
  <c r="P8"/>
  <c r="Z8" s="1"/>
  <c r="P13"/>
  <c r="Z13" s="1"/>
  <c r="P12"/>
  <c r="Z12" s="1"/>
  <c r="P15"/>
  <c r="Z15" s="1"/>
  <c r="P17" i="16"/>
  <c r="Z17" s="1"/>
  <c r="P13"/>
  <c r="Z13" s="1"/>
  <c r="P9"/>
  <c r="Z9" s="1"/>
  <c r="P8"/>
  <c r="Z8" s="1"/>
  <c r="P15"/>
  <c r="Z15" s="1"/>
  <c r="P7"/>
  <c r="Z7" s="1"/>
  <c r="P12"/>
  <c r="Z12" s="1"/>
  <c r="P10"/>
  <c r="Z10" s="1"/>
  <c r="P19"/>
  <c r="Z19" s="1"/>
</calcChain>
</file>

<file path=xl/sharedStrings.xml><?xml version="1.0" encoding="utf-8"?>
<sst xmlns="http://schemas.openxmlformats.org/spreadsheetml/2006/main" count="1588" uniqueCount="96">
  <si>
    <t>Vindbane:</t>
  </si>
  <si>
    <t>Sømil:</t>
  </si>
  <si>
    <t>Dato:</t>
  </si>
  <si>
    <t>Referencemål:</t>
  </si>
  <si>
    <t>Bane</t>
  </si>
  <si>
    <t>Cirkel</t>
  </si>
  <si>
    <t>Op/ned</t>
  </si>
  <si>
    <t>Vind</t>
  </si>
  <si>
    <t>Let</t>
  </si>
  <si>
    <t>Mellem</t>
  </si>
  <si>
    <t>Hård</t>
  </si>
  <si>
    <t>Sejlnr.</t>
  </si>
  <si>
    <t>Bådtype</t>
  </si>
  <si>
    <t>Bådnavn</t>
  </si>
  <si>
    <t>Skipper</t>
  </si>
  <si>
    <t>Klub</t>
  </si>
  <si>
    <t>Måltal</t>
  </si>
  <si>
    <t>Starttid</t>
  </si>
  <si>
    <t>Indtast kun Måltid</t>
  </si>
  <si>
    <t>Sejltid</t>
  </si>
  <si>
    <t>I sek</t>
  </si>
  <si>
    <t>GPH</t>
  </si>
  <si>
    <t>L 23</t>
  </si>
  <si>
    <t>B&amp;B</t>
  </si>
  <si>
    <t>Tom Brinkman</t>
  </si>
  <si>
    <t>SB</t>
  </si>
  <si>
    <t>Ingeborg</t>
  </si>
  <si>
    <t>Strib sejlklub</t>
  </si>
  <si>
    <t>FS</t>
  </si>
  <si>
    <t>Maxi 84</t>
  </si>
  <si>
    <t>Isabel 2</t>
  </si>
  <si>
    <t>Carsten Højgård</t>
  </si>
  <si>
    <t>Maxi 909</t>
  </si>
  <si>
    <t>Havheksen</t>
  </si>
  <si>
    <t>Bent de Jong</t>
  </si>
  <si>
    <t>Spækhugger</t>
  </si>
  <si>
    <t>Rap</t>
  </si>
  <si>
    <t>Rup</t>
  </si>
  <si>
    <t>Banner 28</t>
  </si>
  <si>
    <t>Erik Schibsbye</t>
  </si>
  <si>
    <t>X 79</t>
  </si>
  <si>
    <t>X-Mamse</t>
  </si>
  <si>
    <t>Torben Lorensten</t>
  </si>
  <si>
    <t>Ylva</t>
  </si>
  <si>
    <t>Giraffen</t>
  </si>
  <si>
    <t>Torben Petersen</t>
  </si>
  <si>
    <t>Peter Lund Lorentzen</t>
  </si>
  <si>
    <t>Dehler</t>
  </si>
  <si>
    <t>Peter Vind Larsen</t>
  </si>
  <si>
    <t>Vento</t>
  </si>
  <si>
    <t>CB66</t>
  </si>
  <si>
    <t>Ichi Ban</t>
  </si>
  <si>
    <t>Bonus tid næste gang</t>
  </si>
  <si>
    <t>Bonus tid</t>
  </si>
  <si>
    <t>FS løb</t>
  </si>
  <si>
    <t>FS tid</t>
  </si>
  <si>
    <t>DH løb</t>
  </si>
  <si>
    <t>DH tid</t>
  </si>
  <si>
    <t>Ekstra sekunder pr sømil</t>
  </si>
  <si>
    <t>Valgt:</t>
  </si>
  <si>
    <t>Cirkel L1 M2 H3
Op/ned L4 M5 H6</t>
  </si>
  <si>
    <t>Fredericia og Strib Bådeklubs tirsdagssejlads 2023</t>
  </si>
  <si>
    <t>Tøf Tøf</t>
  </si>
  <si>
    <t>Tauchi</t>
  </si>
  <si>
    <t>Dehler 36</t>
  </si>
  <si>
    <t>Ole</t>
  </si>
  <si>
    <t>Cita</t>
  </si>
  <si>
    <t>Malte</t>
  </si>
  <si>
    <t>rød stribe</t>
  </si>
  <si>
    <t>HR 352</t>
  </si>
  <si>
    <t>Cristian Simonsen</t>
  </si>
  <si>
    <t>X43</t>
  </si>
  <si>
    <t>Exit</t>
  </si>
  <si>
    <t>574.4</t>
  </si>
  <si>
    <t>Nicolai Aistrup</t>
  </si>
  <si>
    <t>Hvid</t>
  </si>
  <si>
    <t>Bane korigeret bonus</t>
  </si>
  <si>
    <t>Dif tid til vinder</t>
  </si>
  <si>
    <t>dif sek pr. sm</t>
  </si>
  <si>
    <t>max justering op</t>
  </si>
  <si>
    <t>dif nuværende og denne</t>
  </si>
  <si>
    <t>ny bonus</t>
  </si>
  <si>
    <t>hvid</t>
  </si>
  <si>
    <t>Nickolai Aistrup</t>
  </si>
  <si>
    <t xml:space="preserve">Største dif </t>
  </si>
  <si>
    <t xml:space="preserve">Langsomste </t>
  </si>
  <si>
    <t xml:space="preserve">Hurtigste </t>
  </si>
  <si>
    <t>Mikkel</t>
  </si>
  <si>
    <t>Xcaliber</t>
  </si>
  <si>
    <t>dnf</t>
  </si>
  <si>
    <t>Finn</t>
  </si>
  <si>
    <t>Lars Schrøder</t>
  </si>
  <si>
    <t>Dehler 33</t>
  </si>
  <si>
    <t>J 70</t>
  </si>
  <si>
    <t>J70</t>
  </si>
  <si>
    <t>DNF</t>
  </si>
</sst>
</file>

<file path=xl/styles.xml><?xml version="1.0" encoding="utf-8"?>
<styleSheet xmlns="http://schemas.openxmlformats.org/spreadsheetml/2006/main">
  <numFmts count="5">
    <numFmt numFmtId="164" formatCode="[$-406]d\.\ mmmm\ yyyy"/>
    <numFmt numFmtId="165" formatCode="0.0"/>
    <numFmt numFmtId="166" formatCode="_(* #,##0_);_(* \(#,##0\);_(* &quot;-&quot;??_);_(@_)"/>
    <numFmt numFmtId="167" formatCode="[$-F400]h:mm:ss\ AM/PM"/>
    <numFmt numFmtId="168" formatCode="#,##0.0"/>
  </numFmts>
  <fonts count="14">
    <font>
      <sz val="10"/>
      <color rgb="FF000000"/>
      <name val="Arial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sz val="10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45794"/>
        <bgColor rgb="FF245794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7"/>
  </cellStyleXfs>
  <cellXfs count="136">
    <xf numFmtId="0" fontId="0" fillId="0" borderId="0" xfId="0"/>
    <xf numFmtId="0" fontId="0" fillId="0" borderId="7" xfId="1" applyFont="1"/>
    <xf numFmtId="0" fontId="2" fillId="0" borderId="7" xfId="1" applyFont="1" applyAlignment="1">
      <alignment horizontal="center" vertical="center"/>
    </xf>
    <xf numFmtId="0" fontId="2" fillId="3" borderId="7" xfId="1" applyFont="1" applyFill="1"/>
    <xf numFmtId="0" fontId="2" fillId="3" borderId="7" xfId="1" applyFont="1" applyFill="1" applyAlignment="1">
      <alignment horizontal="center" vertical="center"/>
    </xf>
    <xf numFmtId="0" fontId="1" fillId="3" borderId="7" xfId="1" applyFont="1" applyFill="1"/>
    <xf numFmtId="0" fontId="0" fillId="5" borderId="7" xfId="1" applyFont="1" applyFill="1"/>
    <xf numFmtId="165" fontId="1" fillId="3" borderId="7" xfId="1" applyNumberFormat="1" applyFont="1" applyFill="1"/>
    <xf numFmtId="165" fontId="2" fillId="3" borderId="7" xfId="1" applyNumberFormat="1" applyFont="1" applyFill="1"/>
    <xf numFmtId="167" fontId="2" fillId="3" borderId="7" xfId="1" applyNumberFormat="1" applyFont="1" applyFill="1" applyAlignment="1">
      <alignment horizontal="center" vertical="center"/>
    </xf>
    <xf numFmtId="166" fontId="2" fillId="3" borderId="7" xfId="1" applyNumberFormat="1" applyFont="1" applyFill="1" applyAlignment="1">
      <alignment horizontal="center" vertical="center"/>
    </xf>
    <xf numFmtId="21" fontId="2" fillId="3" borderId="7" xfId="1" applyNumberFormat="1" applyFont="1" applyFill="1" applyAlignment="1">
      <alignment horizontal="center" vertical="center"/>
    </xf>
    <xf numFmtId="165" fontId="2" fillId="3" borderId="7" xfId="1" applyNumberFormat="1" applyFont="1" applyFill="1" applyAlignment="1">
      <alignment horizontal="center" vertical="center"/>
    </xf>
    <xf numFmtId="0" fontId="2" fillId="5" borderId="7" xfId="1" applyFont="1" applyFill="1"/>
    <xf numFmtId="0" fontId="2" fillId="5" borderId="7" xfId="1" applyFont="1" applyFill="1" applyAlignment="1">
      <alignment horizontal="center" vertical="center"/>
    </xf>
    <xf numFmtId="1" fontId="2" fillId="6" borderId="8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8" fontId="2" fillId="6" borderId="10" xfId="1" applyNumberFormat="1" applyFont="1" applyFill="1" applyBorder="1" applyAlignment="1">
      <alignment horizontal="center"/>
    </xf>
    <xf numFmtId="0" fontId="2" fillId="6" borderId="11" xfId="1" applyFont="1" applyFill="1" applyBorder="1"/>
    <xf numFmtId="0" fontId="2" fillId="6" borderId="12" xfId="1" applyFont="1" applyFill="1" applyBorder="1" applyAlignment="1">
      <alignment horizontal="center"/>
    </xf>
    <xf numFmtId="167" fontId="2" fillId="6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166" fontId="2" fillId="6" borderId="12" xfId="1" applyNumberFormat="1" applyFont="1" applyFill="1" applyBorder="1" applyAlignment="1">
      <alignment horizontal="center" vertical="center"/>
    </xf>
    <xf numFmtId="21" fontId="2" fillId="6" borderId="14" xfId="1" applyNumberFormat="1" applyFont="1" applyFill="1" applyBorder="1" applyAlignment="1">
      <alignment horizontal="center" vertical="center"/>
    </xf>
    <xf numFmtId="21" fontId="2" fillId="7" borderId="15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horizontal="center" vertical="center"/>
    </xf>
    <xf numFmtId="0" fontId="2" fillId="6" borderId="14" xfId="1" applyFont="1" applyFill="1" applyBorder="1"/>
    <xf numFmtId="0" fontId="2" fillId="6" borderId="16" xfId="1" applyFont="1" applyFill="1" applyBorder="1"/>
    <xf numFmtId="1" fontId="2" fillId="5" borderId="17" xfId="1" applyNumberFormat="1" applyFont="1" applyFill="1" applyBorder="1" applyAlignment="1">
      <alignment horizontal="center"/>
    </xf>
    <xf numFmtId="1" fontId="2" fillId="5" borderId="18" xfId="1" applyNumberFormat="1" applyFont="1" applyFill="1" applyBorder="1" applyAlignment="1">
      <alignment horizontal="center"/>
    </xf>
    <xf numFmtId="168" fontId="2" fillId="5" borderId="19" xfId="1" applyNumberFormat="1" applyFont="1" applyFill="1" applyBorder="1" applyAlignment="1">
      <alignment horizontal="center"/>
    </xf>
    <xf numFmtId="168" fontId="2" fillId="5" borderId="6" xfId="1" applyNumberFormat="1" applyFont="1" applyFill="1" applyBorder="1" applyAlignment="1">
      <alignment horizontal="center"/>
    </xf>
    <xf numFmtId="0" fontId="2" fillId="5" borderId="20" xfId="1" applyFont="1" applyFill="1" applyBorder="1"/>
    <xf numFmtId="0" fontId="2" fillId="5" borderId="17" xfId="1" applyFont="1" applyFill="1" applyBorder="1" applyAlignment="1">
      <alignment horizontal="center"/>
    </xf>
    <xf numFmtId="167" fontId="2" fillId="5" borderId="21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166" fontId="2" fillId="5" borderId="17" xfId="1" applyNumberFormat="1" applyFont="1" applyFill="1" applyBorder="1" applyAlignment="1">
      <alignment horizontal="center" vertical="center"/>
    </xf>
    <xf numFmtId="21" fontId="2" fillId="5" borderId="22" xfId="1" applyNumberFormat="1" applyFont="1" applyFill="1" applyBorder="1" applyAlignment="1">
      <alignment horizontal="center" vertical="center"/>
    </xf>
    <xf numFmtId="21" fontId="2" fillId="8" borderId="23" xfId="1" applyNumberFormat="1" applyFont="1" applyFill="1" applyBorder="1" applyAlignment="1">
      <alignment horizontal="center" vertical="center"/>
    </xf>
    <xf numFmtId="165" fontId="2" fillId="5" borderId="22" xfId="1" applyNumberFormat="1" applyFont="1" applyFill="1" applyBorder="1" applyAlignment="1">
      <alignment horizontal="center" vertical="center"/>
    </xf>
    <xf numFmtId="0" fontId="2" fillId="5" borderId="22" xfId="1" applyFont="1" applyFill="1" applyBorder="1"/>
    <xf numFmtId="0" fontId="2" fillId="5" borderId="24" xfId="1" applyFont="1" applyFill="1" applyBorder="1"/>
    <xf numFmtId="1" fontId="2" fillId="6" borderId="18" xfId="1" applyNumberFormat="1" applyFont="1" applyFill="1" applyBorder="1" applyAlignment="1">
      <alignment horizontal="center"/>
    </xf>
    <xf numFmtId="168" fontId="2" fillId="6" borderId="19" xfId="1" applyNumberFormat="1" applyFont="1" applyFill="1" applyBorder="1" applyAlignment="1">
      <alignment horizontal="center"/>
    </xf>
    <xf numFmtId="168" fontId="2" fillId="6" borderId="5" xfId="1" applyNumberFormat="1" applyFont="1" applyFill="1" applyBorder="1" applyAlignment="1">
      <alignment horizontal="center"/>
    </xf>
    <xf numFmtId="0" fontId="2" fillId="6" borderId="20" xfId="1" applyFont="1" applyFill="1" applyBorder="1"/>
    <xf numFmtId="0" fontId="2" fillId="6" borderId="17" xfId="1" applyFont="1" applyFill="1" applyBorder="1" applyAlignment="1">
      <alignment horizontal="center"/>
    </xf>
    <xf numFmtId="167" fontId="2" fillId="6" borderId="21" xfId="1" applyNumberFormat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66" fontId="2" fillId="6" borderId="17" xfId="1" applyNumberFormat="1" applyFont="1" applyFill="1" applyBorder="1" applyAlignment="1">
      <alignment horizontal="center" vertical="center"/>
    </xf>
    <xf numFmtId="21" fontId="2" fillId="6" borderId="22" xfId="1" applyNumberFormat="1" applyFont="1" applyFill="1" applyBorder="1" applyAlignment="1">
      <alignment horizontal="center" vertical="center"/>
    </xf>
    <xf numFmtId="21" fontId="2" fillId="7" borderId="25" xfId="1" applyNumberFormat="1" applyFont="1" applyFill="1" applyBorder="1" applyAlignment="1">
      <alignment horizontal="center" vertical="center"/>
    </xf>
    <xf numFmtId="165" fontId="2" fillId="6" borderId="22" xfId="1" applyNumberFormat="1" applyFont="1" applyFill="1" applyBorder="1" applyAlignment="1">
      <alignment horizontal="center" vertical="center"/>
    </xf>
    <xf numFmtId="0" fontId="2" fillId="6" borderId="22" xfId="1" applyFont="1" applyFill="1" applyBorder="1"/>
    <xf numFmtId="0" fontId="2" fillId="6" borderId="24" xfId="1" applyFont="1" applyFill="1" applyBorder="1"/>
    <xf numFmtId="21" fontId="2" fillId="8" borderId="25" xfId="1" applyNumberFormat="1" applyFont="1" applyFill="1" applyBorder="1" applyAlignment="1">
      <alignment horizontal="center" vertical="center"/>
    </xf>
    <xf numFmtId="168" fontId="2" fillId="5" borderId="5" xfId="1" applyNumberFormat="1" applyFont="1" applyFill="1" applyBorder="1" applyAlignment="1">
      <alignment horizontal="center"/>
    </xf>
    <xf numFmtId="166" fontId="2" fillId="5" borderId="26" xfId="1" applyNumberFormat="1" applyFont="1" applyFill="1" applyBorder="1" applyAlignment="1">
      <alignment horizontal="center" vertical="center"/>
    </xf>
    <xf numFmtId="21" fontId="2" fillId="5" borderId="27" xfId="1" applyNumberFormat="1" applyFont="1" applyFill="1" applyBorder="1" applyAlignment="1">
      <alignment horizontal="center" vertical="center"/>
    </xf>
    <xf numFmtId="165" fontId="2" fillId="5" borderId="27" xfId="1" applyNumberFormat="1" applyFont="1" applyFill="1" applyBorder="1" applyAlignment="1">
      <alignment horizontal="center" vertical="center"/>
    </xf>
    <xf numFmtId="0" fontId="2" fillId="5" borderId="27" xfId="1" applyFont="1" applyFill="1" applyBorder="1"/>
    <xf numFmtId="0" fontId="2" fillId="5" borderId="27" xfId="1" applyFont="1" applyFill="1" applyBorder="1" applyAlignment="1">
      <alignment horizontal="center" vertical="center"/>
    </xf>
    <xf numFmtId="0" fontId="2" fillId="5" borderId="28" xfId="1" applyFont="1" applyFill="1" applyBorder="1"/>
    <xf numFmtId="0" fontId="4" fillId="3" borderId="7" xfId="1" applyFont="1" applyFill="1"/>
    <xf numFmtId="0" fontId="4" fillId="4" borderId="29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165" fontId="4" fillId="4" borderId="31" xfId="1" applyNumberFormat="1" applyFont="1" applyFill="1" applyBorder="1" applyAlignment="1">
      <alignment horizontal="center" vertical="center"/>
    </xf>
    <xf numFmtId="1" fontId="4" fillId="4" borderId="32" xfId="1" applyNumberFormat="1" applyFont="1" applyFill="1" applyBorder="1" applyAlignment="1">
      <alignment horizontal="center"/>
    </xf>
    <xf numFmtId="0" fontId="4" fillId="4" borderId="32" xfId="1" applyFont="1" applyFill="1" applyBorder="1"/>
    <xf numFmtId="0" fontId="5" fillId="4" borderId="33" xfId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32" xfId="1" applyFont="1" applyFill="1" applyBorder="1" applyAlignment="1">
      <alignment horizontal="center" vertical="center"/>
    </xf>
    <xf numFmtId="21" fontId="4" fillId="4" borderId="32" xfId="1" applyNumberFormat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4" fillId="4" borderId="36" xfId="1" applyFont="1" applyFill="1" applyBorder="1"/>
    <xf numFmtId="0" fontId="6" fillId="5" borderId="37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7" fillId="5" borderId="7" xfId="1" applyFont="1" applyFill="1" applyAlignment="1">
      <alignment horizontal="center" vertical="center"/>
    </xf>
    <xf numFmtId="0" fontId="8" fillId="5" borderId="7" xfId="1" applyFont="1" applyFill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2" fontId="2" fillId="8" borderId="18" xfId="1" applyNumberFormat="1" applyFont="1" applyFill="1" applyBorder="1" applyAlignment="1">
      <alignment horizontal="center" vertical="center"/>
    </xf>
    <xf numFmtId="0" fontId="2" fillId="5" borderId="7" xfId="1" applyFont="1" applyFill="1" applyAlignment="1">
      <alignment horizontal="right" vertical="center"/>
    </xf>
    <xf numFmtId="0" fontId="6" fillId="5" borderId="1" xfId="1" applyFont="1" applyFill="1" applyBorder="1" applyAlignment="1">
      <alignment horizontal="right" vertical="center"/>
    </xf>
    <xf numFmtId="0" fontId="0" fillId="5" borderId="7" xfId="1" applyFont="1" applyFill="1" applyAlignment="1">
      <alignment horizontal="left" vertical="center"/>
    </xf>
    <xf numFmtId="0" fontId="0" fillId="5" borderId="7" xfId="1" applyFont="1" applyFill="1" applyAlignment="1">
      <alignment horizontal="right" vertical="center"/>
    </xf>
    <xf numFmtId="0" fontId="2" fillId="5" borderId="7" xfId="1" applyFont="1" applyFill="1" applyAlignment="1">
      <alignment horizontal="left"/>
    </xf>
    <xf numFmtId="0" fontId="2" fillId="5" borderId="7" xfId="1" applyFont="1" applyFill="1" applyAlignment="1">
      <alignment horizontal="right"/>
    </xf>
    <xf numFmtId="0" fontId="2" fillId="5" borderId="7" xfId="1" applyFont="1" applyFill="1" applyAlignment="1">
      <alignment wrapText="1"/>
    </xf>
    <xf numFmtId="0" fontId="2" fillId="8" borderId="18" xfId="1" applyFont="1" applyFill="1" applyBorder="1" applyAlignment="1">
      <alignment horizontal="center" vertical="center"/>
    </xf>
    <xf numFmtId="0" fontId="9" fillId="2" borderId="7" xfId="1" applyFont="1" applyFill="1" applyAlignment="1">
      <alignment vertical="center"/>
    </xf>
    <xf numFmtId="0" fontId="10" fillId="2" borderId="7" xfId="1" applyFont="1" applyFill="1" applyAlignment="1">
      <alignment vertical="center"/>
    </xf>
    <xf numFmtId="0" fontId="2" fillId="5" borderId="7" xfId="1" applyFont="1" applyFill="1" applyAlignment="1">
      <alignment horizontal="left" vertical="center"/>
    </xf>
    <xf numFmtId="21" fontId="2" fillId="9" borderId="22" xfId="1" applyNumberFormat="1" applyFont="1" applyFill="1" applyBorder="1" applyAlignment="1">
      <alignment horizontal="center" vertical="center"/>
    </xf>
    <xf numFmtId="21" fontId="2" fillId="10" borderId="22" xfId="1" applyNumberFormat="1" applyFont="1" applyFill="1" applyBorder="1" applyAlignment="1">
      <alignment horizontal="center" vertical="center"/>
    </xf>
    <xf numFmtId="21" fontId="2" fillId="0" borderId="22" xfId="1" applyNumberFormat="1" applyFont="1" applyFill="1" applyBorder="1" applyAlignment="1">
      <alignment horizontal="center" vertical="center"/>
    </xf>
    <xf numFmtId="21" fontId="2" fillId="0" borderId="14" xfId="1" applyNumberFormat="1" applyFont="1" applyFill="1" applyBorder="1" applyAlignment="1">
      <alignment horizontal="center" vertical="center"/>
    </xf>
    <xf numFmtId="2" fontId="2" fillId="3" borderId="7" xfId="1" applyNumberFormat="1" applyFont="1" applyFill="1" applyAlignment="1">
      <alignment horizontal="center" vertical="center"/>
    </xf>
    <xf numFmtId="21" fontId="2" fillId="0" borderId="27" xfId="1" applyNumberFormat="1" applyFont="1" applyFill="1" applyBorder="1" applyAlignment="1">
      <alignment horizontal="center" vertical="center"/>
    </xf>
    <xf numFmtId="0" fontId="0" fillId="5" borderId="7" xfId="1" applyFont="1" applyFill="1" applyAlignment="1">
      <alignment horizontal="left"/>
    </xf>
    <xf numFmtId="0" fontId="11" fillId="5" borderId="7" xfId="1" applyFont="1" applyFill="1"/>
    <xf numFmtId="0" fontId="11" fillId="5" borderId="7" xfId="1" applyFont="1" applyFill="1" applyAlignment="1">
      <alignment horizontal="right"/>
    </xf>
    <xf numFmtId="0" fontId="11" fillId="5" borderId="7" xfId="1" applyFont="1" applyFill="1" applyAlignment="1">
      <alignment horizontal="left"/>
    </xf>
    <xf numFmtId="0" fontId="12" fillId="5" borderId="7" xfId="1" applyFont="1" applyFill="1"/>
    <xf numFmtId="0" fontId="11" fillId="3" borderId="7" xfId="1" applyFont="1" applyFill="1"/>
    <xf numFmtId="0" fontId="11" fillId="3" borderId="18" xfId="1" applyFont="1" applyFill="1" applyBorder="1" applyAlignment="1">
      <alignment horizontal="center"/>
    </xf>
    <xf numFmtId="0" fontId="12" fillId="5" borderId="18" xfId="1" applyFont="1" applyFill="1" applyBorder="1" applyAlignment="1">
      <alignment horizontal="center"/>
    </xf>
    <xf numFmtId="0" fontId="13" fillId="5" borderId="18" xfId="1" applyFont="1" applyFill="1" applyBorder="1" applyAlignment="1">
      <alignment horizontal="center"/>
    </xf>
    <xf numFmtId="21" fontId="2" fillId="0" borderId="27" xfId="1" applyNumberFormat="1" applyFont="1" applyBorder="1" applyAlignment="1">
      <alignment horizontal="center" vertical="center"/>
    </xf>
    <xf numFmtId="21" fontId="11" fillId="5" borderId="18" xfId="1" applyNumberFormat="1" applyFont="1" applyFill="1" applyBorder="1" applyAlignment="1">
      <alignment horizontal="center" vertical="center"/>
    </xf>
    <xf numFmtId="1" fontId="11" fillId="5" borderId="18" xfId="1" applyNumberFormat="1" applyFont="1" applyFill="1" applyBorder="1" applyAlignment="1">
      <alignment horizontal="center"/>
    </xf>
    <xf numFmtId="21" fontId="2" fillId="0" borderId="22" xfId="1" applyNumberFormat="1" applyFont="1" applyBorder="1" applyAlignment="1">
      <alignment horizontal="center" vertical="center"/>
    </xf>
    <xf numFmtId="21" fontId="2" fillId="0" borderId="14" xfId="1" applyNumberFormat="1" applyFont="1" applyBorder="1" applyAlignment="1">
      <alignment horizontal="center" vertical="center"/>
    </xf>
    <xf numFmtId="0" fontId="11" fillId="3" borderId="7" xfId="1" applyFont="1" applyFill="1" applyAlignment="1">
      <alignment horizontal="center"/>
    </xf>
    <xf numFmtId="0" fontId="12" fillId="5" borderId="7" xfId="1" applyFont="1" applyFill="1" applyAlignment="1">
      <alignment horizontal="center"/>
    </xf>
    <xf numFmtId="0" fontId="0" fillId="5" borderId="7" xfId="1" applyFont="1" applyFill="1" applyAlignment="1">
      <alignment horizontal="center"/>
    </xf>
    <xf numFmtId="0" fontId="11" fillId="3" borderId="7" xfId="1" applyFont="1" applyFill="1" applyAlignment="1">
      <alignment horizontal="right"/>
    </xf>
    <xf numFmtId="21" fontId="11" fillId="3" borderId="7" xfId="1" applyNumberFormat="1" applyFont="1" applyFill="1" applyAlignment="1">
      <alignment horizontal="left"/>
    </xf>
    <xf numFmtId="0" fontId="2" fillId="3" borderId="7" xfId="1" applyFont="1" applyFill="1" applyAlignment="1">
      <alignment horizontal="right"/>
    </xf>
    <xf numFmtId="167" fontId="2" fillId="3" borderId="7" xfId="1" applyNumberFormat="1" applyFont="1" applyFill="1" applyAlignment="1">
      <alignment horizontal="left"/>
    </xf>
    <xf numFmtId="0" fontId="2" fillId="3" borderId="7" xfId="1" applyFont="1" applyFill="1" applyAlignment="1">
      <alignment horizontal="center"/>
    </xf>
    <xf numFmtId="167" fontId="2" fillId="5" borderId="7" xfId="1" applyNumberFormat="1" applyFont="1" applyFill="1" applyAlignment="1">
      <alignment horizontal="left"/>
    </xf>
    <xf numFmtId="0" fontId="2" fillId="3" borderId="7" xfId="1" applyFont="1" applyFill="1" applyAlignment="1">
      <alignment horizontal="left"/>
    </xf>
    <xf numFmtId="0" fontId="0" fillId="0" borderId="7" xfId="1" applyFont="1" applyAlignment="1">
      <alignment horizontal="left"/>
    </xf>
    <xf numFmtId="164" fontId="6" fillId="5" borderId="1" xfId="1" applyNumberFormat="1" applyFont="1" applyFill="1" applyBorder="1" applyAlignment="1">
      <alignment horizontal="left" vertical="center"/>
    </xf>
    <xf numFmtId="0" fontId="2" fillId="5" borderId="39" xfId="1" applyFont="1" applyFill="1" applyBorder="1"/>
    <xf numFmtId="0" fontId="2" fillId="5" borderId="40" xfId="1" applyFont="1" applyFill="1" applyBorder="1" applyAlignment="1">
      <alignment horizontal="center" vertical="center"/>
    </xf>
    <xf numFmtId="0" fontId="2" fillId="5" borderId="40" xfId="1" applyFont="1" applyFill="1" applyBorder="1"/>
    <xf numFmtId="165" fontId="2" fillId="5" borderId="7" xfId="1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20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b/>
      </font>
      <fill>
        <patternFill patternType="solid">
          <fgColor rgb="FFFFC000"/>
          <bgColor rgb="FFFFC000"/>
        </patternFill>
      </fill>
    </dxf>
    <dxf>
      <font>
        <b/>
      </font>
      <fill>
        <patternFill patternType="solid">
          <fgColor rgb="FF00B0F0"/>
          <bgColor rgb="FF00B0F0"/>
        </patternFill>
      </fill>
    </dxf>
    <dxf>
      <font>
        <b/>
      </font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9"/>
  <sheetViews>
    <sheetView topLeftCell="B1" workbookViewId="0">
      <selection activeCell="Z10" sqref="Z10: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60</v>
      </c>
      <c r="R2" s="13"/>
      <c r="S2" s="94" t="s">
        <v>3</v>
      </c>
      <c r="T2" s="93">
        <f>MAX(G7:G22)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45048</v>
      </c>
      <c r="M4" s="131"/>
      <c r="O4" s="89" t="s">
        <v>1</v>
      </c>
      <c r="P4" s="88">
        <v>7.26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1" si="0">IF($P$2=1,R7,0)+IF($P$2=2,S7,0)+IF($P$2=3,T7,0)+IF($P$2=4,U7,0)+IF($P$2=5,V7,0)+IF($P$2=6,W7,0)+IF($P$2=7,X7,0)</f>
        <v>822.2</v>
      </c>
      <c r="H7" s="61">
        <v>0.77430555555555547</v>
      </c>
      <c r="I7" s="58">
        <v>0.83785879629629623</v>
      </c>
      <c r="J7" s="61">
        <f t="shared" ref="J7:J21" si="1">IF(I7&gt;0,I7-H7,0)</f>
        <v>6.3553240740740757E-2</v>
      </c>
      <c r="K7" s="60">
        <f t="shared" ref="K7:K21" si="2">(HOUR(J7)*3600)+(MINUTE(J7)*60)+SECOND(J7)</f>
        <v>5491</v>
      </c>
      <c r="L7" s="35">
        <f t="shared" ref="L7:L21" si="3">IF(G7=0,"vælg vindbane",IF(I7=0,13500,K7+($T$2*$P$4-G7*$P$4))/24/60/60)</f>
        <v>6.5586712962962951E-2</v>
      </c>
      <c r="M7" s="37">
        <f t="shared" ref="M7:M21" si="4">IF(I7=0,"DNS",IF($P$2=0,"vindbane",RANK(L7,$L$7:$L$21,1)))</f>
        <v>4</v>
      </c>
      <c r="N7" s="36"/>
      <c r="O7" s="35">
        <f t="shared" ref="O7:O21" si="5">IF(G7=0,"vælg vindbane",IF(I7&gt;0,L7-($P$4*Y7)/24/60/60,13500/24/60/60))</f>
        <v>5.9284629629629618E-2</v>
      </c>
      <c r="P7" s="34">
        <f t="shared" ref="P7:P21" si="6">IF(I7=0,"DNS",RANK(O7,$O$7:$O$21,1))</f>
        <v>3</v>
      </c>
      <c r="Q7" s="33" t="str">
        <f t="shared" ref="Q7:Q18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75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53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1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436</v>
      </c>
      <c r="C9" s="56" t="s">
        <v>29</v>
      </c>
      <c r="D9" s="56" t="s">
        <v>30</v>
      </c>
      <c r="E9" s="56" t="s">
        <v>31</v>
      </c>
      <c r="F9" s="56" t="s">
        <v>28</v>
      </c>
      <c r="G9" s="55">
        <f t="shared" si="0"/>
        <v>808.6</v>
      </c>
      <c r="H9" s="53">
        <v>0.77430555555555503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Isabel 2</v>
      </c>
      <c r="R9" s="46">
        <v>823.2</v>
      </c>
      <c r="S9" s="46">
        <v>655.8</v>
      </c>
      <c r="T9" s="46">
        <v>686.8</v>
      </c>
      <c r="U9" s="46">
        <v>1067.4000000000001</v>
      </c>
      <c r="V9" s="46">
        <v>808.6</v>
      </c>
      <c r="W9" s="46">
        <v>698.8</v>
      </c>
      <c r="X9" s="45">
        <v>663.8</v>
      </c>
      <c r="Y9" s="44">
        <v>174</v>
      </c>
      <c r="Z9" s="29">
        <f t="shared" si="8"/>
        <v>174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43"/>
      <c r="B10" s="36">
        <v>88</v>
      </c>
      <c r="C10" s="42" t="s">
        <v>32</v>
      </c>
      <c r="D10" s="42" t="s">
        <v>33</v>
      </c>
      <c r="E10" s="42" t="s">
        <v>34</v>
      </c>
      <c r="F10" s="42" t="s">
        <v>28</v>
      </c>
      <c r="G10" s="41">
        <f t="shared" si="0"/>
        <v>846.4</v>
      </c>
      <c r="H10" s="39">
        <v>0.77430555555555503</v>
      </c>
      <c r="I10" s="58">
        <v>0.83988425925925936</v>
      </c>
      <c r="J10" s="39">
        <f t="shared" si="1"/>
        <v>6.5578703703704333E-2</v>
      </c>
      <c r="K10" s="38">
        <f t="shared" si="2"/>
        <v>5666</v>
      </c>
      <c r="L10" s="35">
        <f t="shared" si="3"/>
        <v>6.5578703703703708E-2</v>
      </c>
      <c r="M10" s="37">
        <f t="shared" si="4"/>
        <v>3</v>
      </c>
      <c r="N10" s="36"/>
      <c r="O10" s="35">
        <f t="shared" si="5"/>
        <v>5.7680092592592595E-2</v>
      </c>
      <c r="P10" s="34">
        <f t="shared" si="6"/>
        <v>2</v>
      </c>
      <c r="Q10" s="33" t="str">
        <f t="shared" si="7"/>
        <v>Havheksen</v>
      </c>
      <c r="R10" s="59">
        <v>838.2</v>
      </c>
      <c r="S10" s="59">
        <v>660.4</v>
      </c>
      <c r="T10" s="59">
        <v>584.79999999999995</v>
      </c>
      <c r="U10" s="59">
        <v>1121.5999999999999</v>
      </c>
      <c r="V10" s="59">
        <v>846.4</v>
      </c>
      <c r="W10" s="59">
        <v>721.4</v>
      </c>
      <c r="X10" s="31">
        <v>668.2</v>
      </c>
      <c r="Y10" s="30">
        <v>94</v>
      </c>
      <c r="Z10" s="29">
        <f t="shared" si="8"/>
        <v>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220</v>
      </c>
      <c r="C11" s="42" t="s">
        <v>35</v>
      </c>
      <c r="D11" s="42" t="s">
        <v>36</v>
      </c>
      <c r="E11" s="42" t="s">
        <v>67</v>
      </c>
      <c r="F11" s="42" t="s">
        <v>28</v>
      </c>
      <c r="G11" s="41">
        <f t="shared" si="0"/>
        <v>804.4</v>
      </c>
      <c r="H11" s="100">
        <v>0.77083333333333337</v>
      </c>
      <c r="I11" s="58">
        <v>0.83822916666666669</v>
      </c>
      <c r="J11" s="39">
        <f t="shared" si="1"/>
        <v>6.7395833333333321E-2</v>
      </c>
      <c r="K11" s="38">
        <f t="shared" si="2"/>
        <v>5823</v>
      </c>
      <c r="L11" s="35">
        <f t="shared" si="3"/>
        <v>7.0925000000000002E-2</v>
      </c>
      <c r="M11" s="37">
        <f t="shared" si="4"/>
        <v>5</v>
      </c>
      <c r="N11" s="36"/>
      <c r="O11" s="35">
        <f t="shared" si="5"/>
        <v>5.2522916666666669E-2</v>
      </c>
      <c r="P11" s="34">
        <f t="shared" si="6"/>
        <v>1</v>
      </c>
      <c r="Q11" s="33" t="str">
        <f t="shared" si="7"/>
        <v>Rap</v>
      </c>
      <c r="R11" s="59">
        <v>802.2</v>
      </c>
      <c r="S11" s="59">
        <v>655.6</v>
      </c>
      <c r="T11" s="59">
        <v>590.6</v>
      </c>
      <c r="U11" s="59">
        <v>1038.2</v>
      </c>
      <c r="V11" s="59">
        <v>804.4</v>
      </c>
      <c r="W11" s="59">
        <v>706.2</v>
      </c>
      <c r="X11" s="31">
        <v>661.4</v>
      </c>
      <c r="Y11" s="30">
        <v>219</v>
      </c>
      <c r="Z11" s="29">
        <f t="shared" si="8"/>
        <v>189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272</v>
      </c>
      <c r="C12" s="56" t="s">
        <v>35</v>
      </c>
      <c r="D12" s="56" t="s">
        <v>37</v>
      </c>
      <c r="E12" s="56" t="s">
        <v>46</v>
      </c>
      <c r="F12" s="56" t="s">
        <v>28</v>
      </c>
      <c r="G12" s="55">
        <f t="shared" si="0"/>
        <v>804.4</v>
      </c>
      <c r="H12" s="53">
        <v>0.77430555555555503</v>
      </c>
      <c r="I12" s="54">
        <v>0.84453703703703698</v>
      </c>
      <c r="J12" s="53">
        <f t="shared" si="1"/>
        <v>7.023148148148195E-2</v>
      </c>
      <c r="K12" s="52">
        <f t="shared" si="2"/>
        <v>6068</v>
      </c>
      <c r="L12" s="49">
        <f t="shared" si="3"/>
        <v>7.3760648148148145E-2</v>
      </c>
      <c r="M12" s="51">
        <f t="shared" si="4"/>
        <v>6</v>
      </c>
      <c r="N12" s="50"/>
      <c r="O12" s="49">
        <f t="shared" si="5"/>
        <v>6.4097453703703705E-2</v>
      </c>
      <c r="P12" s="48">
        <f t="shared" si="6"/>
        <v>6</v>
      </c>
      <c r="Q12" s="47" t="str">
        <f t="shared" si="7"/>
        <v>Rup</v>
      </c>
      <c r="R12" s="46">
        <v>802.2</v>
      </c>
      <c r="S12" s="46">
        <v>655.6</v>
      </c>
      <c r="T12" s="46">
        <v>590.6</v>
      </c>
      <c r="U12" s="46">
        <v>1038.2</v>
      </c>
      <c r="V12" s="46">
        <v>804.4</v>
      </c>
      <c r="W12" s="46">
        <v>706.2</v>
      </c>
      <c r="X12" s="45">
        <v>661.4</v>
      </c>
      <c r="Y12" s="44">
        <v>115</v>
      </c>
      <c r="Z12" s="29">
        <f t="shared" si="8"/>
        <v>115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135</v>
      </c>
      <c r="C13" s="42" t="s">
        <v>38</v>
      </c>
      <c r="D13" s="42" t="s">
        <v>51</v>
      </c>
      <c r="E13" s="42" t="s">
        <v>63</v>
      </c>
      <c r="F13" s="42" t="s">
        <v>28</v>
      </c>
      <c r="G13" s="41">
        <f t="shared" si="0"/>
        <v>750.4</v>
      </c>
      <c r="H13" s="100">
        <v>0.77083333333333337</v>
      </c>
      <c r="I13" s="58">
        <v>0.875</v>
      </c>
      <c r="J13" s="39">
        <f t="shared" si="1"/>
        <v>0.10416666666666663</v>
      </c>
      <c r="K13" s="38">
        <f t="shared" si="2"/>
        <v>9000</v>
      </c>
      <c r="L13" s="35">
        <f t="shared" si="3"/>
        <v>0.11223333333333332</v>
      </c>
      <c r="M13" s="37">
        <f t="shared" si="4"/>
        <v>8</v>
      </c>
      <c r="N13" s="36"/>
      <c r="O13" s="35">
        <f t="shared" si="5"/>
        <v>0.10214999999999999</v>
      </c>
      <c r="P13" s="34">
        <f t="shared" si="6"/>
        <v>8</v>
      </c>
      <c r="Q13" s="33" t="str">
        <f t="shared" si="7"/>
        <v>Ichi Ban</v>
      </c>
      <c r="R13" s="59">
        <v>727.6</v>
      </c>
      <c r="S13" s="59">
        <v>593.6</v>
      </c>
      <c r="T13" s="59">
        <v>525.4</v>
      </c>
      <c r="U13" s="59">
        <v>959.6</v>
      </c>
      <c r="V13" s="59">
        <v>750.4</v>
      </c>
      <c r="W13" s="59">
        <v>653.6</v>
      </c>
      <c r="X13" s="31">
        <v>596.6</v>
      </c>
      <c r="Y13" s="30">
        <v>120</v>
      </c>
      <c r="Z13" s="29">
        <f t="shared" si="8"/>
        <v>120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153</v>
      </c>
      <c r="C14" s="42" t="s">
        <v>50</v>
      </c>
      <c r="D14" s="42" t="s">
        <v>62</v>
      </c>
      <c r="E14" s="42" t="s">
        <v>39</v>
      </c>
      <c r="F14" s="42" t="s">
        <v>28</v>
      </c>
      <c r="G14" s="41">
        <f t="shared" si="0"/>
        <v>777</v>
      </c>
      <c r="H14" s="101">
        <v>0.77777777777777779</v>
      </c>
      <c r="I14" s="58">
        <v>0.83224537037037039</v>
      </c>
      <c r="J14" s="39">
        <f t="shared" si="1"/>
        <v>5.4467592592592595E-2</v>
      </c>
      <c r="K14" s="38">
        <f t="shared" si="2"/>
        <v>4706</v>
      </c>
      <c r="L14" s="35">
        <f t="shared" si="3"/>
        <v>6.0299120370370364E-2</v>
      </c>
      <c r="M14" s="37">
        <f t="shared" si="4"/>
        <v>1</v>
      </c>
      <c r="N14" s="36"/>
      <c r="O14" s="35">
        <f t="shared" si="5"/>
        <v>5.9963009259259251E-2</v>
      </c>
      <c r="P14" s="34">
        <f t="shared" si="6"/>
        <v>4</v>
      </c>
      <c r="Q14" s="33" t="str">
        <f t="shared" si="7"/>
        <v>Tøf Tøf</v>
      </c>
      <c r="R14" s="32">
        <v>744.4</v>
      </c>
      <c r="S14" s="32">
        <v>612.20000000000005</v>
      </c>
      <c r="T14" s="32">
        <v>533</v>
      </c>
      <c r="U14" s="32">
        <v>967.2</v>
      </c>
      <c r="V14" s="32">
        <v>777</v>
      </c>
      <c r="W14" s="32">
        <v>667.4</v>
      </c>
      <c r="X14" s="31">
        <v>612.20000000000005</v>
      </c>
      <c r="Y14" s="30">
        <v>4</v>
      </c>
      <c r="Z14" s="29">
        <f t="shared" si="8"/>
        <v>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57"/>
      <c r="B15" s="50">
        <v>100</v>
      </c>
      <c r="C15" s="56" t="s">
        <v>47</v>
      </c>
      <c r="D15" s="56" t="s">
        <v>49</v>
      </c>
      <c r="E15" s="56" t="s">
        <v>48</v>
      </c>
      <c r="F15" s="56" t="s">
        <v>28</v>
      </c>
      <c r="G15" s="55">
        <f t="shared" si="0"/>
        <v>756.2</v>
      </c>
      <c r="H15" s="53">
        <v>0.77430555555555503</v>
      </c>
      <c r="I15" s="54"/>
      <c r="J15" s="53">
        <f t="shared" si="1"/>
        <v>0</v>
      </c>
      <c r="K15" s="52">
        <f t="shared" si="2"/>
        <v>0</v>
      </c>
      <c r="L15" s="49">
        <f t="shared" si="3"/>
        <v>0.15625</v>
      </c>
      <c r="M15" s="51" t="str">
        <f t="shared" si="4"/>
        <v>DNS</v>
      </c>
      <c r="N15" s="50"/>
      <c r="O15" s="49">
        <f t="shared" si="5"/>
        <v>0.15625</v>
      </c>
      <c r="P15" s="48" t="str">
        <f t="shared" si="6"/>
        <v>DNS</v>
      </c>
      <c r="Q15" s="47" t="str">
        <f t="shared" si="7"/>
        <v>Vento</v>
      </c>
      <c r="R15" s="46">
        <v>770.8</v>
      </c>
      <c r="S15" s="46">
        <v>606.6</v>
      </c>
      <c r="T15" s="46">
        <v>537.4</v>
      </c>
      <c r="U15" s="46">
        <v>1010</v>
      </c>
      <c r="V15" s="46">
        <v>756.2</v>
      </c>
      <c r="W15" s="46">
        <v>648.79999999999995</v>
      </c>
      <c r="X15" s="45">
        <v>614</v>
      </c>
      <c r="Y15" s="44">
        <v>165</v>
      </c>
      <c r="Z15" s="29">
        <f t="shared" si="8"/>
        <v>165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225</v>
      </c>
      <c r="C16" s="42" t="s">
        <v>40</v>
      </c>
      <c r="D16" s="42" t="s">
        <v>41</v>
      </c>
      <c r="E16" s="42" t="s">
        <v>42</v>
      </c>
      <c r="F16" s="42" t="s">
        <v>28</v>
      </c>
      <c r="G16" s="41">
        <f t="shared" si="0"/>
        <v>781.6</v>
      </c>
      <c r="H16" s="101">
        <v>0.77777777777777779</v>
      </c>
      <c r="I16" s="58">
        <v>0.83721064814814816</v>
      </c>
      <c r="J16" s="39">
        <f t="shared" si="1"/>
        <v>5.9432870370370372E-2</v>
      </c>
      <c r="K16" s="38">
        <f t="shared" si="2"/>
        <v>5135</v>
      </c>
      <c r="L16" s="35">
        <f t="shared" si="3"/>
        <v>6.4877870370370364E-2</v>
      </c>
      <c r="M16" s="37">
        <f t="shared" si="4"/>
        <v>2</v>
      </c>
      <c r="N16" s="36"/>
      <c r="O16" s="35">
        <f t="shared" si="5"/>
        <v>6.1852870370370364E-2</v>
      </c>
      <c r="P16" s="34">
        <f t="shared" si="6"/>
        <v>5</v>
      </c>
      <c r="Q16" s="33" t="str">
        <f t="shared" si="7"/>
        <v>X-Mamse</v>
      </c>
      <c r="R16" s="32">
        <v>782.6</v>
      </c>
      <c r="S16" s="32">
        <v>627.79999999999995</v>
      </c>
      <c r="T16" s="32">
        <v>558.4</v>
      </c>
      <c r="U16" s="32">
        <v>1018.4</v>
      </c>
      <c r="V16" s="32">
        <v>781.6</v>
      </c>
      <c r="W16" s="32">
        <v>681.8</v>
      </c>
      <c r="X16" s="31">
        <v>633.79999999999995</v>
      </c>
      <c r="Y16" s="30">
        <v>36</v>
      </c>
      <c r="Z16" s="29">
        <f t="shared" si="8"/>
        <v>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90</v>
      </c>
      <c r="C17" s="56" t="s">
        <v>43</v>
      </c>
      <c r="D17" s="56" t="s">
        <v>44</v>
      </c>
      <c r="E17" s="56" t="s">
        <v>45</v>
      </c>
      <c r="F17" s="56" t="s">
        <v>28</v>
      </c>
      <c r="G17" s="55">
        <f t="shared" si="0"/>
        <v>723.2</v>
      </c>
      <c r="H17" s="53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Giraffen</v>
      </c>
      <c r="R17" s="46">
        <v>737</v>
      </c>
      <c r="S17" s="46">
        <v>570.4</v>
      </c>
      <c r="T17" s="46">
        <v>502</v>
      </c>
      <c r="U17" s="46">
        <v>980.8</v>
      </c>
      <c r="V17" s="46">
        <v>723.2</v>
      </c>
      <c r="W17" s="46">
        <v>615.20000000000005</v>
      </c>
      <c r="X17" s="45">
        <v>578.4</v>
      </c>
      <c r="Y17" s="44">
        <v>161</v>
      </c>
      <c r="Z17" s="29">
        <f t="shared" si="8"/>
        <v>161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0</v>
      </c>
      <c r="C18" s="42" t="s">
        <v>64</v>
      </c>
      <c r="D18" s="42" t="s">
        <v>66</v>
      </c>
      <c r="E18" s="42" t="s">
        <v>65</v>
      </c>
      <c r="F18" s="42"/>
      <c r="G18" s="41">
        <f t="shared" si="0"/>
        <v>695</v>
      </c>
      <c r="H18" s="100">
        <v>0.77083333333333337</v>
      </c>
      <c r="I18" s="40">
        <v>0.84719907407407413</v>
      </c>
      <c r="J18" s="39">
        <f t="shared" si="1"/>
        <v>7.6365740740740762E-2</v>
      </c>
      <c r="K18" s="38">
        <f t="shared" si="2"/>
        <v>6598</v>
      </c>
      <c r="L18" s="35">
        <f t="shared" si="3"/>
        <v>8.9087546296296297E-2</v>
      </c>
      <c r="M18" s="37">
        <f t="shared" si="4"/>
        <v>7</v>
      </c>
      <c r="N18" s="36"/>
      <c r="O18" s="35">
        <f t="shared" si="5"/>
        <v>6.8080601851851857E-2</v>
      </c>
      <c r="P18" s="34">
        <f t="shared" si="6"/>
        <v>7</v>
      </c>
      <c r="Q18" s="33" t="str">
        <f t="shared" si="7"/>
        <v>Cita</v>
      </c>
      <c r="R18" s="32">
        <v>705</v>
      </c>
      <c r="S18" s="32">
        <v>555</v>
      </c>
      <c r="T18" s="32">
        <v>489</v>
      </c>
      <c r="U18" s="32">
        <v>927</v>
      </c>
      <c r="V18" s="32">
        <v>695</v>
      </c>
      <c r="W18" s="32">
        <v>591</v>
      </c>
      <c r="X18" s="31">
        <v>561</v>
      </c>
      <c r="Y18" s="30">
        <v>250</v>
      </c>
      <c r="Z18" s="29">
        <f t="shared" si="8"/>
        <v>250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/>
      <c r="C19" s="56"/>
      <c r="D19" s="56"/>
      <c r="E19" s="56"/>
      <c r="F19" s="56"/>
      <c r="G19" s="55">
        <f t="shared" si="0"/>
        <v>1</v>
      </c>
      <c r="H19" s="53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/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5">
        <v>1</v>
      </c>
      <c r="Y19" s="44">
        <v>0</v>
      </c>
      <c r="Z19" s="29">
        <f t="shared" si="8"/>
        <v>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/>
      <c r="C20" s="42"/>
      <c r="D20" s="42"/>
      <c r="E20" s="42"/>
      <c r="F20" s="42"/>
      <c r="G20" s="41">
        <f t="shared" si="0"/>
        <v>1</v>
      </c>
      <c r="H20" s="39">
        <v>0.77430555555555503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/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1</v>
      </c>
      <c r="X20" s="31">
        <v>1</v>
      </c>
      <c r="Y20" s="30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 thickBot="1">
      <c r="A21" s="28"/>
      <c r="B21" s="21"/>
      <c r="C21" s="27"/>
      <c r="D21" s="27"/>
      <c r="E21" s="27"/>
      <c r="F21" s="27"/>
      <c r="G21" s="26">
        <f t="shared" si="0"/>
        <v>1</v>
      </c>
      <c r="H21" s="24">
        <v>0.77430555555555503</v>
      </c>
      <c r="I21" s="25"/>
      <c r="J21" s="24">
        <f t="shared" si="1"/>
        <v>0</v>
      </c>
      <c r="K21" s="23">
        <f t="shared" si="2"/>
        <v>0</v>
      </c>
      <c r="L21" s="20">
        <f t="shared" si="3"/>
        <v>0.15625</v>
      </c>
      <c r="M21" s="22" t="str">
        <f t="shared" si="4"/>
        <v>DNS</v>
      </c>
      <c r="N21" s="21"/>
      <c r="O21" s="20">
        <f t="shared" si="5"/>
        <v>0.15625</v>
      </c>
      <c r="P21" s="19" t="str">
        <f t="shared" si="6"/>
        <v>DNS</v>
      </c>
      <c r="Q21" s="18"/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6">
        <v>1</v>
      </c>
      <c r="Y21" s="15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3"/>
      <c r="B22" s="14"/>
      <c r="C22" s="13"/>
      <c r="D22" s="13"/>
      <c r="E22" s="13"/>
      <c r="F22" s="3"/>
      <c r="G22" s="12"/>
      <c r="H22" s="11"/>
      <c r="I22" s="11"/>
      <c r="J22" s="11"/>
      <c r="K22" s="10"/>
      <c r="L22" s="9"/>
      <c r="M22" s="4"/>
      <c r="N22" s="4"/>
      <c r="O22" s="9"/>
      <c r="P22" s="4"/>
      <c r="Q22" s="3"/>
      <c r="R22" s="8"/>
      <c r="S22" s="8"/>
      <c r="T22" s="8"/>
      <c r="U22" s="8"/>
      <c r="V22" s="8"/>
      <c r="W22" s="8"/>
      <c r="X22" s="8"/>
      <c r="Y22" s="3"/>
      <c r="Z22" s="3"/>
      <c r="AA22" s="3"/>
      <c r="AB22" s="3"/>
      <c r="AC22" s="3"/>
    </row>
    <row r="23" spans="1:44" s="6" customFormat="1" ht="12.75" customHeight="1">
      <c r="A23" s="3"/>
      <c r="B23" s="4"/>
      <c r="C23" s="3"/>
      <c r="D23" s="3"/>
      <c r="E23" s="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4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5"/>
      <c r="T24" s="5"/>
      <c r="U24" s="5"/>
      <c r="V24" s="5"/>
      <c r="W24" s="5"/>
      <c r="X24" s="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4" s="6" customFormat="1" ht="12.75" customHeight="1">
      <c r="A25" s="3"/>
      <c r="B25" s="4"/>
      <c r="C25" s="3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8"/>
      <c r="L26" s="8"/>
      <c r="M26" s="8"/>
      <c r="N26" s="8"/>
      <c r="O26" s="8"/>
      <c r="P26" s="8"/>
      <c r="Q26" s="8"/>
      <c r="R26" s="8"/>
      <c r="S26" s="7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5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/>
    <row r="996" spans="2:16" ht="12.75" customHeight="1"/>
    <row r="997" spans="2:16" ht="12.75" customHeight="1"/>
    <row r="998" spans="2:16" ht="12.75" customHeight="1"/>
    <row r="999" spans="2:16" ht="12.75" customHeight="1"/>
  </sheetData>
  <mergeCells count="1">
    <mergeCell ref="L4:M4"/>
  </mergeCells>
  <conditionalFormatting sqref="L7:M21">
    <cfRule type="expression" dxfId="199" priority="5">
      <formula>$M7=1</formula>
    </cfRule>
    <cfRule type="expression" dxfId="198" priority="6">
      <formula>$M7=2</formula>
    </cfRule>
    <cfRule type="expression" dxfId="197" priority="7">
      <formula>$M7=3</formula>
    </cfRule>
  </conditionalFormatting>
  <conditionalFormatting sqref="O7:P21">
    <cfRule type="expression" dxfId="196" priority="2">
      <formula>$P7=1</formula>
    </cfRule>
    <cfRule type="expression" dxfId="195" priority="3">
      <formula>$P7=2</formula>
    </cfRule>
    <cfRule type="expression" dxfId="194" priority="4">
      <formula>$P7=3</formula>
    </cfRule>
  </conditionalFormatting>
  <conditionalFormatting sqref="Z7:Z21">
    <cfRule type="expression" dxfId="193" priority="1">
      <formula>$Z7&lt;&gt;$Y7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X1001"/>
  <sheetViews>
    <sheetView zoomScaleNormal="100" workbookViewId="0">
      <selection activeCell="Z7" sqref="Z7:Z2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18.85546875" style="1" hidden="1" customWidth="1" outlineLevel="1"/>
    <col min="29" max="29" width="13.140625" style="1" hidden="1" customWidth="1" outlineLevel="1"/>
    <col min="30" max="30" width="12.28515625" style="1" hidden="1" customWidth="1" outlineLevel="1"/>
    <col min="31" max="31" width="14.85546875" style="130" hidden="1" customWidth="1" outlineLevel="1"/>
    <col min="32" max="32" width="20.85546875" style="130" hidden="1" customWidth="1" outlineLevel="1"/>
    <col min="33" max="33" width="8.5703125" style="130" hidden="1" customWidth="1" outlineLevel="1"/>
    <col min="34" max="34" width="14" style="1" customWidth="1" collapsed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106"/>
      <c r="AF1" s="106"/>
      <c r="AG1" s="10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60</v>
      </c>
      <c r="R2" s="13"/>
      <c r="S2" s="94" t="s">
        <v>3</v>
      </c>
      <c r="T2" s="93">
        <f>MAX(G7:G24)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06"/>
      <c r="AF3" s="106"/>
      <c r="AG3" s="106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45153</v>
      </c>
      <c r="M4" s="131"/>
      <c r="O4" s="89" t="s">
        <v>1</v>
      </c>
      <c r="P4" s="88">
        <v>7.6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E4" s="106"/>
      <c r="AF4" s="106"/>
      <c r="AG4" s="106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07"/>
      <c r="AB5" s="108"/>
      <c r="AC5" s="109"/>
      <c r="AD5" s="110"/>
      <c r="AE5" s="106"/>
      <c r="AF5" s="106"/>
      <c r="AG5" s="106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111"/>
      <c r="AB6" s="112" t="s">
        <v>76</v>
      </c>
      <c r="AC6" s="112" t="s">
        <v>77</v>
      </c>
      <c r="AD6" s="112" t="s">
        <v>78</v>
      </c>
      <c r="AE6" s="113" t="s">
        <v>79</v>
      </c>
      <c r="AF6" s="114" t="s">
        <v>80</v>
      </c>
      <c r="AG6" s="114" t="s">
        <v>81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822.2</v>
      </c>
      <c r="H7" s="115">
        <v>0.77430555555555547</v>
      </c>
      <c r="I7" s="58">
        <v>0.84870370370370374</v>
      </c>
      <c r="J7" s="39">
        <f t="shared" ref="J7:J23" si="1">IF(AND(I7&gt;0,I7&lt;&gt;"DNF"),I7-H7,0)</f>
        <v>7.4398148148148269E-2</v>
      </c>
      <c r="K7" s="60">
        <f t="shared" ref="K7:K23" si="2">(HOUR(J7)*3600)+(MINUTE(J7)*60)+SECOND(J7)</f>
        <v>6428</v>
      </c>
      <c r="L7" s="35">
        <f t="shared" ref="L7:L23" si="3">IF(G7=0,"vælg vindbane",IF(I7="DNF","",IF(I7=0,"",(K7+($T$2*$P$4-G7*$P$4))/24/60/60)))</f>
        <v>7.6526851851851832E-2</v>
      </c>
      <c r="M7" s="37">
        <f t="shared" ref="M7:M23" si="4">IF(I7=0,"DNS",IF(I7="DNF","DNF",IF($P$2=0,"vindbane",RANK(L7,$L$7:$L$23,1))))</f>
        <v>4</v>
      </c>
      <c r="N7" s="36"/>
      <c r="O7" s="35">
        <f>IF(G7=0,"vælg vindbane",IF(I7="DNF","",IF(I7=0,"",L7-($P$4*Y7)/24/60/60)))</f>
        <v>7.0633333333333312E-2</v>
      </c>
      <c r="P7" s="34">
        <f t="shared" ref="P7:P23" si="5">IF(I7=0,"DNS",IF(I7="DNF","DNF",RANK(O7,$O$7:$O$23,1)))</f>
        <v>8</v>
      </c>
      <c r="Q7" s="33" t="str">
        <f t="shared" ref="Q7:Q23" si="6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67</v>
      </c>
      <c r="Z7" s="29">
        <f>IF(AG7&lt;&gt;"",AG7,Y7)</f>
        <v>60.3</v>
      </c>
      <c r="AA7" s="107"/>
      <c r="AB7" s="30">
        <f>Y7/X7*G7</f>
        <v>81.562629552857572</v>
      </c>
      <c r="AC7" s="116">
        <f t="shared" ref="AC7:AC23" si="7">IF(I7&lt;&gt;"",IF(I7&lt;&gt;"DNF",L7-$Z$27,""),"")</f>
        <v>5.6652777777777552E-3</v>
      </c>
      <c r="AD7" s="117">
        <f>IF(AC7&lt;&gt;"",(AC7/$P$4)*86400,"")</f>
        <v>64.405263157894481</v>
      </c>
      <c r="AE7" s="30">
        <f t="shared" ref="AE7:AE23" si="8">IF(AD7&lt;&gt;"",Y7*0.1,"")</f>
        <v>6.7</v>
      </c>
      <c r="AF7" s="30">
        <f>IF(AD7&lt;&gt;"",AD7-AB7,"")</f>
        <v>-17.157366394963091</v>
      </c>
      <c r="AG7" s="117">
        <f>IF(AD7&lt;&gt;"",IF(AF7&gt;0,IF(AF7&lt;AE7,Y7+(0.5*AF7),Y7+(0.5*AE7)),IF((AF7*-1)&lt;AE7,Y7+AF7,Y7-AE7)),"")</f>
        <v>60.3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118">
        <v>0.77430555555555547</v>
      </c>
      <c r="I8" s="54">
        <v>0.85219907407407414</v>
      </c>
      <c r="J8" s="39">
        <f t="shared" si="1"/>
        <v>7.7893518518518667E-2</v>
      </c>
      <c r="K8" s="60">
        <f t="shared" si="2"/>
        <v>6730</v>
      </c>
      <c r="L8" s="35">
        <f t="shared" si="3"/>
        <v>8.0022222222222217E-2</v>
      </c>
      <c r="M8" s="37">
        <f t="shared" si="4"/>
        <v>7</v>
      </c>
      <c r="N8" s="50"/>
      <c r="O8" s="35">
        <f t="shared" ref="O8:O23" si="9">IF(G8=0,"vælg vindbane",IF(I8="DNF","",IF(I8=0,"",L8-($P$4*Y8)/24/60/60)))</f>
        <v>6.858703703703703E-2</v>
      </c>
      <c r="P8" s="34">
        <f t="shared" si="5"/>
        <v>4</v>
      </c>
      <c r="Q8" s="47" t="str">
        <f t="shared" si="6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30">
        <v>130</v>
      </c>
      <c r="Z8" s="29">
        <f>IF(AG8&lt;&gt;"",AG8,Y8)</f>
        <v>117</v>
      </c>
      <c r="AA8" s="107"/>
      <c r="AB8" s="30">
        <f>Y8/X8*G8</f>
        <v>158.25584838614157</v>
      </c>
      <c r="AC8" s="116">
        <f t="shared" si="7"/>
        <v>9.16064814814814E-3</v>
      </c>
      <c r="AD8" s="117">
        <f>IF(AC8&lt;&gt;"",(AC8/$P$4)*86400,"")</f>
        <v>104.1421052631578</v>
      </c>
      <c r="AE8" s="30">
        <f t="shared" si="8"/>
        <v>13</v>
      </c>
      <c r="AF8" s="30">
        <f>IF(AD8&lt;&gt;"",AD8-AB8,"")</f>
        <v>-54.113743122983763</v>
      </c>
      <c r="AG8" s="117">
        <f>IF(AD8&lt;&gt;"",IF(AF8&gt;0,IF(AF8&lt;AE8,Y8+(0.5*AF8),Y8+(0.5*AE8)),IF((AF8*-1)&lt;AE8,Y8+AF8,Y8-AE8)),"")</f>
        <v>117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65"/>
      <c r="B9" s="64">
        <v>109</v>
      </c>
      <c r="C9" s="63" t="s">
        <v>22</v>
      </c>
      <c r="D9" s="63" t="s">
        <v>68</v>
      </c>
      <c r="E9" s="63" t="s">
        <v>27</v>
      </c>
      <c r="F9" s="63" t="s">
        <v>25</v>
      </c>
      <c r="G9" s="62">
        <f t="shared" si="0"/>
        <v>822.2</v>
      </c>
      <c r="H9" s="118">
        <v>0.77430555555555547</v>
      </c>
      <c r="I9" s="58"/>
      <c r="J9" s="39">
        <f t="shared" si="1"/>
        <v>0</v>
      </c>
      <c r="K9" s="60">
        <f t="shared" si="2"/>
        <v>0</v>
      </c>
      <c r="L9" s="35" t="str">
        <f t="shared" si="3"/>
        <v/>
      </c>
      <c r="M9" s="37" t="str">
        <f t="shared" si="4"/>
        <v>DNS</v>
      </c>
      <c r="N9" s="36"/>
      <c r="O9" s="35" t="str">
        <f t="shared" si="9"/>
        <v/>
      </c>
      <c r="P9" s="34" t="str">
        <f t="shared" si="5"/>
        <v>DNS</v>
      </c>
      <c r="Q9" s="33" t="str">
        <f t="shared" si="6"/>
        <v>rød stribe</v>
      </c>
      <c r="R9" s="59">
        <v>839.6</v>
      </c>
      <c r="S9" s="59">
        <v>668</v>
      </c>
      <c r="T9" s="59">
        <v>594.79999999999995</v>
      </c>
      <c r="U9" s="59">
        <v>1083.2</v>
      </c>
      <c r="V9" s="59">
        <v>822.2</v>
      </c>
      <c r="W9" s="59">
        <v>717</v>
      </c>
      <c r="X9" s="31">
        <v>675.4</v>
      </c>
      <c r="Y9" s="30">
        <v>147</v>
      </c>
      <c r="Z9" s="29">
        <f t="shared" ref="Z9:Z23" si="10">IF(AG9&lt;&gt;"",AG9,Y9)</f>
        <v>147</v>
      </c>
      <c r="AA9" s="107"/>
      <c r="AB9" s="30">
        <f t="shared" ref="AB9:AB23" si="11">Y9/X9*G9</f>
        <v>178.95084394432931</v>
      </c>
      <c r="AC9" s="116" t="str">
        <f t="shared" si="7"/>
        <v/>
      </c>
      <c r="AD9" s="117" t="str">
        <f t="shared" ref="AD9:AD23" si="12">IF(AC9&lt;&gt;"",(AC9/$P$4)*86400,"")</f>
        <v/>
      </c>
      <c r="AE9" s="30" t="str">
        <f t="shared" si="8"/>
        <v/>
      </c>
      <c r="AF9" s="30" t="str">
        <f t="shared" ref="AF9:AF23" si="13">IF(AD9&lt;&gt;"",AD9-AB9,"")</f>
        <v/>
      </c>
      <c r="AG9" s="117" t="str">
        <f t="shared" ref="AG9:AG23" si="14">IF(AD9&lt;&gt;"",IF(AF9&gt;0,IF(AF9&lt;AE9,Y9+(0.5*AF9),Y9+(0.5*AE9)),IF((AF9*-1)&lt;AE9,Y9+AF9,Y9-AE9)),"")</f>
        <v/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82</v>
      </c>
      <c r="E10" s="56" t="s">
        <v>27</v>
      </c>
      <c r="F10" s="56" t="s">
        <v>25</v>
      </c>
      <c r="G10" s="55">
        <f t="shared" si="0"/>
        <v>822.2</v>
      </c>
      <c r="H10" s="118">
        <v>0.77430555555555547</v>
      </c>
      <c r="I10" s="54">
        <v>0.85428240740740735</v>
      </c>
      <c r="J10" s="39">
        <f t="shared" si="1"/>
        <v>7.9976851851851882E-2</v>
      </c>
      <c r="K10" s="60">
        <f t="shared" si="2"/>
        <v>6910</v>
      </c>
      <c r="L10" s="35">
        <f t="shared" si="3"/>
        <v>8.2105555555555557E-2</v>
      </c>
      <c r="M10" s="37">
        <f t="shared" si="4"/>
        <v>9</v>
      </c>
      <c r="N10" s="50"/>
      <c r="O10" s="35">
        <f t="shared" si="9"/>
        <v>6.486481481481482E-2</v>
      </c>
      <c r="P10" s="34">
        <f t="shared" si="5"/>
        <v>1</v>
      </c>
      <c r="Q10" s="47" t="str">
        <f t="shared" si="6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30">
        <v>196</v>
      </c>
      <c r="Z10" s="29">
        <f t="shared" si="10"/>
        <v>176.4</v>
      </c>
      <c r="AA10" s="107"/>
      <c r="AB10" s="30">
        <f t="shared" si="11"/>
        <v>238.60112525910574</v>
      </c>
      <c r="AC10" s="116">
        <f t="shared" si="7"/>
        <v>1.124398148148148E-2</v>
      </c>
      <c r="AD10" s="117">
        <f t="shared" si="12"/>
        <v>127.82631578947367</v>
      </c>
      <c r="AE10" s="30">
        <f t="shared" si="8"/>
        <v>19.600000000000001</v>
      </c>
      <c r="AF10" s="30">
        <f t="shared" si="13"/>
        <v>-110.77480946963207</v>
      </c>
      <c r="AG10" s="117">
        <f t="shared" si="14"/>
        <v>176.4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65"/>
      <c r="B11" s="64">
        <v>436</v>
      </c>
      <c r="C11" s="63" t="s">
        <v>29</v>
      </c>
      <c r="D11" s="63" t="s">
        <v>30</v>
      </c>
      <c r="E11" s="63" t="s">
        <v>31</v>
      </c>
      <c r="F11" s="63" t="s">
        <v>28</v>
      </c>
      <c r="G11" s="62">
        <f t="shared" si="0"/>
        <v>808.6</v>
      </c>
      <c r="H11" s="118">
        <v>0.77430555555555503</v>
      </c>
      <c r="I11" s="58">
        <v>0.84951388888888879</v>
      </c>
      <c r="J11" s="39">
        <f t="shared" si="1"/>
        <v>7.5208333333333766E-2</v>
      </c>
      <c r="K11" s="60">
        <f t="shared" si="2"/>
        <v>6498</v>
      </c>
      <c r="L11" s="35">
        <f t="shared" si="3"/>
        <v>7.853333333333333E-2</v>
      </c>
      <c r="M11" s="37">
        <f t="shared" si="4"/>
        <v>6</v>
      </c>
      <c r="N11" s="36"/>
      <c r="O11" s="35">
        <f t="shared" si="9"/>
        <v>6.8417592592592585E-2</v>
      </c>
      <c r="P11" s="34">
        <f t="shared" si="5"/>
        <v>3</v>
      </c>
      <c r="Q11" s="33" t="str">
        <f t="shared" si="6"/>
        <v>Isabel 2</v>
      </c>
      <c r="R11" s="59">
        <v>823.2</v>
      </c>
      <c r="S11" s="59">
        <v>655.8</v>
      </c>
      <c r="T11" s="59">
        <v>686.8</v>
      </c>
      <c r="U11" s="59">
        <v>1067.4000000000001</v>
      </c>
      <c r="V11" s="59">
        <v>808.6</v>
      </c>
      <c r="W11" s="59">
        <v>698.8</v>
      </c>
      <c r="X11" s="31">
        <v>663.8</v>
      </c>
      <c r="Y11" s="30">
        <v>115</v>
      </c>
      <c r="Z11" s="29">
        <f t="shared" si="10"/>
        <v>103.5</v>
      </c>
      <c r="AA11" s="107"/>
      <c r="AB11" s="30">
        <f t="shared" si="11"/>
        <v>140.08586923772222</v>
      </c>
      <c r="AC11" s="116">
        <f t="shared" si="7"/>
        <v>7.6717592592592532E-3</v>
      </c>
      <c r="AD11" s="117">
        <f t="shared" si="12"/>
        <v>87.21578947368414</v>
      </c>
      <c r="AE11" s="30">
        <f t="shared" si="8"/>
        <v>11.5</v>
      </c>
      <c r="AF11" s="30">
        <f t="shared" si="13"/>
        <v>-52.870079764038081</v>
      </c>
      <c r="AG11" s="117">
        <f t="shared" si="14"/>
        <v>103.5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88</v>
      </c>
      <c r="C12" s="56" t="s">
        <v>32</v>
      </c>
      <c r="D12" s="56" t="s">
        <v>33</v>
      </c>
      <c r="E12" s="56" t="s">
        <v>34</v>
      </c>
      <c r="F12" s="56" t="s">
        <v>28</v>
      </c>
      <c r="G12" s="55">
        <f t="shared" si="0"/>
        <v>846.4</v>
      </c>
      <c r="H12" s="118">
        <v>0.77083333333333337</v>
      </c>
      <c r="I12" s="54">
        <v>0.84725694444444455</v>
      </c>
      <c r="J12" s="39">
        <f t="shared" si="1"/>
        <v>7.6423611111111178E-2</v>
      </c>
      <c r="K12" s="60">
        <f t="shared" si="2"/>
        <v>6603</v>
      </c>
      <c r="L12" s="35">
        <f t="shared" si="3"/>
        <v>7.6423611111111109E-2</v>
      </c>
      <c r="M12" s="37">
        <f t="shared" si="4"/>
        <v>3</v>
      </c>
      <c r="N12" s="50"/>
      <c r="O12" s="35">
        <f t="shared" si="9"/>
        <v>6.6307870370370364E-2</v>
      </c>
      <c r="P12" s="34">
        <f t="shared" si="5"/>
        <v>2</v>
      </c>
      <c r="Q12" s="47" t="str">
        <f t="shared" si="6"/>
        <v>Havheksen</v>
      </c>
      <c r="R12" s="46">
        <v>838.2</v>
      </c>
      <c r="S12" s="46">
        <v>660.4</v>
      </c>
      <c r="T12" s="46">
        <v>584.79999999999995</v>
      </c>
      <c r="U12" s="46">
        <v>1121.5999999999999</v>
      </c>
      <c r="V12" s="46">
        <v>846.4</v>
      </c>
      <c r="W12" s="46">
        <v>721.4</v>
      </c>
      <c r="X12" s="45">
        <v>668.2</v>
      </c>
      <c r="Y12" s="30">
        <v>115</v>
      </c>
      <c r="Z12" s="29">
        <f t="shared" si="10"/>
        <v>103.5</v>
      </c>
      <c r="AA12" s="107"/>
      <c r="AB12" s="30">
        <f t="shared" si="11"/>
        <v>145.66896138880574</v>
      </c>
      <c r="AC12" s="116">
        <f t="shared" si="7"/>
        <v>5.562037037037032E-3</v>
      </c>
      <c r="AD12" s="117">
        <f t="shared" si="12"/>
        <v>63.231578947368362</v>
      </c>
      <c r="AE12" s="30">
        <f t="shared" si="8"/>
        <v>11.5</v>
      </c>
      <c r="AF12" s="30">
        <f t="shared" si="13"/>
        <v>-82.437382441437379</v>
      </c>
      <c r="AG12" s="117">
        <f t="shared" si="14"/>
        <v>103.5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65"/>
      <c r="B13" s="64">
        <v>220</v>
      </c>
      <c r="C13" s="63" t="s">
        <v>35</v>
      </c>
      <c r="D13" s="63" t="s">
        <v>36</v>
      </c>
      <c r="E13" s="63" t="s">
        <v>67</v>
      </c>
      <c r="F13" s="63" t="s">
        <v>28</v>
      </c>
      <c r="G13" s="62">
        <f t="shared" si="0"/>
        <v>844</v>
      </c>
      <c r="H13" s="118">
        <v>0.77083333333333337</v>
      </c>
      <c r="I13" s="58">
        <v>0.85207175925925915</v>
      </c>
      <c r="J13" s="39">
        <f t="shared" si="1"/>
        <v>8.1238425925925783E-2</v>
      </c>
      <c r="K13" s="60">
        <f t="shared" si="2"/>
        <v>7019</v>
      </c>
      <c r="L13" s="35">
        <f t="shared" si="3"/>
        <v>8.1449537037037029E-2</v>
      </c>
      <c r="M13" s="37">
        <f t="shared" si="4"/>
        <v>8</v>
      </c>
      <c r="N13" s="36"/>
      <c r="O13" s="35">
        <f t="shared" si="9"/>
        <v>7.2301388888888873E-2</v>
      </c>
      <c r="P13" s="34">
        <f t="shared" si="5"/>
        <v>12</v>
      </c>
      <c r="Q13" s="33" t="str">
        <f t="shared" si="6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104</v>
      </c>
      <c r="Z13" s="29">
        <f t="shared" si="10"/>
        <v>97.524490416793284</v>
      </c>
      <c r="AA13" s="107"/>
      <c r="AB13" s="30">
        <f t="shared" si="11"/>
        <v>126.84393063583816</v>
      </c>
      <c r="AC13" s="116">
        <f t="shared" si="7"/>
        <v>1.0587962962962952E-2</v>
      </c>
      <c r="AD13" s="117">
        <f t="shared" si="12"/>
        <v>120.36842105263145</v>
      </c>
      <c r="AE13" s="30">
        <f t="shared" si="8"/>
        <v>10.4</v>
      </c>
      <c r="AF13" s="30">
        <f t="shared" si="13"/>
        <v>-6.4755095832067155</v>
      </c>
      <c r="AG13" s="117">
        <f t="shared" si="14"/>
        <v>97.524490416793284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804.4</v>
      </c>
      <c r="H14" s="118">
        <v>0.77430555555555503</v>
      </c>
      <c r="I14" s="54">
        <v>0.84797453703703696</v>
      </c>
      <c r="J14" s="39">
        <f t="shared" si="1"/>
        <v>7.3668981481481932E-2</v>
      </c>
      <c r="K14" s="60">
        <f t="shared" si="2"/>
        <v>6365</v>
      </c>
      <c r="L14" s="35">
        <f t="shared" si="3"/>
        <v>7.7363425925925919E-2</v>
      </c>
      <c r="M14" s="37">
        <f t="shared" si="4"/>
        <v>5</v>
      </c>
      <c r="N14" s="50"/>
      <c r="O14" s="35">
        <f t="shared" si="9"/>
        <v>6.900694444444444E-2</v>
      </c>
      <c r="P14" s="34">
        <f t="shared" si="5"/>
        <v>5</v>
      </c>
      <c r="Q14" s="47" t="str">
        <f t="shared" si="6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30">
        <v>95</v>
      </c>
      <c r="Z14" s="29">
        <f t="shared" si="10"/>
        <v>85.5</v>
      </c>
      <c r="AA14" s="107"/>
      <c r="AB14" s="30">
        <f t="shared" si="11"/>
        <v>115.53976413667978</v>
      </c>
      <c r="AC14" s="116">
        <f t="shared" si="7"/>
        <v>6.501851851851842E-3</v>
      </c>
      <c r="AD14" s="117">
        <f t="shared" si="12"/>
        <v>73.9157894736841</v>
      </c>
      <c r="AE14" s="30">
        <f t="shared" si="8"/>
        <v>9.5</v>
      </c>
      <c r="AF14" s="30">
        <f t="shared" si="13"/>
        <v>-41.623974662995678</v>
      </c>
      <c r="AG14" s="117">
        <f t="shared" si="14"/>
        <v>85.5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65"/>
      <c r="B15" s="64">
        <v>135</v>
      </c>
      <c r="C15" s="63" t="s">
        <v>38</v>
      </c>
      <c r="D15" s="63" t="s">
        <v>51</v>
      </c>
      <c r="E15" s="63" t="s">
        <v>63</v>
      </c>
      <c r="F15" s="63" t="s">
        <v>28</v>
      </c>
      <c r="G15" s="62">
        <f t="shared" si="0"/>
        <v>750.4</v>
      </c>
      <c r="H15" s="118">
        <v>0.77430555555555547</v>
      </c>
      <c r="I15" s="58"/>
      <c r="J15" s="39">
        <f t="shared" si="1"/>
        <v>0</v>
      </c>
      <c r="K15" s="60">
        <f t="shared" si="2"/>
        <v>0</v>
      </c>
      <c r="L15" s="35" t="str">
        <f t="shared" si="3"/>
        <v/>
      </c>
      <c r="M15" s="37" t="str">
        <f t="shared" si="4"/>
        <v>DNS</v>
      </c>
      <c r="N15" s="36"/>
      <c r="O15" s="35" t="str">
        <f t="shared" si="9"/>
        <v/>
      </c>
      <c r="P15" s="34" t="str">
        <f t="shared" si="5"/>
        <v>DNS</v>
      </c>
      <c r="Q15" s="33" t="str">
        <f t="shared" si="6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95</v>
      </c>
      <c r="Z15" s="29">
        <f t="shared" si="10"/>
        <v>95</v>
      </c>
      <c r="AA15" s="107"/>
      <c r="AB15" s="30">
        <f t="shared" si="11"/>
        <v>119.49044585987261</v>
      </c>
      <c r="AC15" s="116" t="str">
        <f t="shared" si="7"/>
        <v/>
      </c>
      <c r="AD15" s="117" t="str">
        <f t="shared" si="12"/>
        <v/>
      </c>
      <c r="AE15" s="30" t="str">
        <f t="shared" si="8"/>
        <v/>
      </c>
      <c r="AF15" s="30" t="str">
        <f t="shared" si="13"/>
        <v/>
      </c>
      <c r="AG15" s="117" t="str">
        <f t="shared" si="14"/>
        <v/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153</v>
      </c>
      <c r="C16" s="56" t="s">
        <v>50</v>
      </c>
      <c r="D16" s="56" t="s">
        <v>62</v>
      </c>
      <c r="E16" s="56" t="s">
        <v>39</v>
      </c>
      <c r="F16" s="56" t="s">
        <v>28</v>
      </c>
      <c r="G16" s="55">
        <f t="shared" si="0"/>
        <v>777</v>
      </c>
      <c r="H16" s="118">
        <v>0.77777777777777779</v>
      </c>
      <c r="I16" s="54">
        <v>0.84253472222222225</v>
      </c>
      <c r="J16" s="39">
        <f t="shared" si="1"/>
        <v>6.4756944444444464E-2</v>
      </c>
      <c r="K16" s="60">
        <f t="shared" si="2"/>
        <v>5595</v>
      </c>
      <c r="L16" s="35">
        <f t="shared" si="3"/>
        <v>7.0861574074074077E-2</v>
      </c>
      <c r="M16" s="37">
        <f t="shared" si="4"/>
        <v>1</v>
      </c>
      <c r="N16" s="50"/>
      <c r="O16" s="35">
        <f t="shared" si="9"/>
        <v>7.0861574074074077E-2</v>
      </c>
      <c r="P16" s="34">
        <f t="shared" si="5"/>
        <v>9</v>
      </c>
      <c r="Q16" s="47" t="str">
        <f t="shared" si="6"/>
        <v>Tøf Tøf</v>
      </c>
      <c r="R16" s="46">
        <v>744.4</v>
      </c>
      <c r="S16" s="46">
        <v>612.20000000000005</v>
      </c>
      <c r="T16" s="46">
        <v>533</v>
      </c>
      <c r="U16" s="46">
        <v>967.2</v>
      </c>
      <c r="V16" s="46">
        <v>777</v>
      </c>
      <c r="W16" s="46">
        <v>667.4</v>
      </c>
      <c r="X16" s="45">
        <v>612.20000000000005</v>
      </c>
      <c r="Y16" s="30">
        <v>0</v>
      </c>
      <c r="Z16" s="29">
        <f t="shared" si="10"/>
        <v>0</v>
      </c>
      <c r="AA16" s="107"/>
      <c r="AB16" s="30">
        <f t="shared" si="11"/>
        <v>0</v>
      </c>
      <c r="AC16" s="116">
        <f t="shared" si="7"/>
        <v>0</v>
      </c>
      <c r="AD16" s="117">
        <f t="shared" si="12"/>
        <v>0</v>
      </c>
      <c r="AE16" s="30">
        <f t="shared" si="8"/>
        <v>0</v>
      </c>
      <c r="AF16" s="30">
        <f t="shared" si="13"/>
        <v>0</v>
      </c>
      <c r="AG16" s="117">
        <f t="shared" si="14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65"/>
      <c r="B17" s="64">
        <v>100</v>
      </c>
      <c r="C17" s="63" t="s">
        <v>47</v>
      </c>
      <c r="D17" s="63" t="s">
        <v>49</v>
      </c>
      <c r="E17" s="63" t="s">
        <v>48</v>
      </c>
      <c r="F17" s="63" t="s">
        <v>28</v>
      </c>
      <c r="G17" s="62">
        <f t="shared" si="0"/>
        <v>756.2</v>
      </c>
      <c r="H17" s="118">
        <v>0.77430555555555503</v>
      </c>
      <c r="I17" s="58"/>
      <c r="J17" s="39">
        <f t="shared" si="1"/>
        <v>0</v>
      </c>
      <c r="K17" s="60">
        <f t="shared" si="2"/>
        <v>0</v>
      </c>
      <c r="L17" s="35" t="str">
        <f t="shared" si="3"/>
        <v/>
      </c>
      <c r="M17" s="37" t="str">
        <f t="shared" si="4"/>
        <v>DNS</v>
      </c>
      <c r="N17" s="36"/>
      <c r="O17" s="35" t="str">
        <f t="shared" si="9"/>
        <v/>
      </c>
      <c r="P17" s="34" t="str">
        <f t="shared" si="5"/>
        <v>DNS</v>
      </c>
      <c r="Q17" s="33" t="str">
        <f t="shared" si="6"/>
        <v>Vento</v>
      </c>
      <c r="R17" s="59">
        <v>770.8</v>
      </c>
      <c r="S17" s="59">
        <v>606.6</v>
      </c>
      <c r="T17" s="59">
        <v>537.4</v>
      </c>
      <c r="U17" s="59">
        <v>1010</v>
      </c>
      <c r="V17" s="59">
        <v>756.2</v>
      </c>
      <c r="W17" s="59">
        <v>648.79999999999995</v>
      </c>
      <c r="X17" s="31">
        <v>614</v>
      </c>
      <c r="Y17" s="30">
        <v>134</v>
      </c>
      <c r="Z17" s="29">
        <f t="shared" si="10"/>
        <v>134</v>
      </c>
      <c r="AA17" s="107"/>
      <c r="AB17" s="30">
        <f t="shared" si="11"/>
        <v>165.03387622149839</v>
      </c>
      <c r="AC17" s="116" t="str">
        <f t="shared" si="7"/>
        <v/>
      </c>
      <c r="AD17" s="117" t="str">
        <f t="shared" si="12"/>
        <v/>
      </c>
      <c r="AE17" s="30" t="str">
        <f t="shared" si="8"/>
        <v/>
      </c>
      <c r="AF17" s="30" t="str">
        <f t="shared" si="13"/>
        <v/>
      </c>
      <c r="AG17" s="117" t="str">
        <f t="shared" si="14"/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225</v>
      </c>
      <c r="C18" s="56" t="s">
        <v>40</v>
      </c>
      <c r="D18" s="56" t="s">
        <v>41</v>
      </c>
      <c r="E18" s="56" t="s">
        <v>42</v>
      </c>
      <c r="F18" s="56" t="s">
        <v>28</v>
      </c>
      <c r="G18" s="55">
        <f t="shared" si="0"/>
        <v>781.6</v>
      </c>
      <c r="H18" s="118">
        <v>0.77777777777777779</v>
      </c>
      <c r="I18" s="54">
        <v>0.84444444444444444</v>
      </c>
      <c r="J18" s="39">
        <f t="shared" si="1"/>
        <v>6.6666666666666652E-2</v>
      </c>
      <c r="K18" s="60">
        <f t="shared" si="2"/>
        <v>5760</v>
      </c>
      <c r="L18" s="35">
        <f t="shared" si="3"/>
        <v>7.2366666666666662E-2</v>
      </c>
      <c r="M18" s="37">
        <f t="shared" si="4"/>
        <v>2</v>
      </c>
      <c r="N18" s="50"/>
      <c r="O18" s="35">
        <f t="shared" si="9"/>
        <v>6.9727777777777777E-2</v>
      </c>
      <c r="P18" s="34">
        <f t="shared" si="5"/>
        <v>7</v>
      </c>
      <c r="Q18" s="47" t="str">
        <f t="shared" si="6"/>
        <v>X-Mamse</v>
      </c>
      <c r="R18" s="46">
        <v>782.6</v>
      </c>
      <c r="S18" s="46">
        <v>627.79999999999995</v>
      </c>
      <c r="T18" s="46">
        <v>558.4</v>
      </c>
      <c r="U18" s="46">
        <v>1018.4</v>
      </c>
      <c r="V18" s="46">
        <v>781.6</v>
      </c>
      <c r="W18" s="46">
        <v>681.8</v>
      </c>
      <c r="X18" s="45">
        <v>633.79999999999995</v>
      </c>
      <c r="Y18" s="30">
        <v>30</v>
      </c>
      <c r="Z18" s="29">
        <f t="shared" si="10"/>
        <v>27</v>
      </c>
      <c r="AA18" s="107"/>
      <c r="AB18" s="30">
        <f t="shared" si="11"/>
        <v>36.995897759545606</v>
      </c>
      <c r="AC18" s="116">
        <f t="shared" si="7"/>
        <v>1.5050925925925857E-3</v>
      </c>
      <c r="AD18" s="117">
        <f t="shared" si="12"/>
        <v>17.110526315789397</v>
      </c>
      <c r="AE18" s="30">
        <f t="shared" si="8"/>
        <v>3</v>
      </c>
      <c r="AF18" s="30">
        <f t="shared" si="13"/>
        <v>-19.88537144375621</v>
      </c>
      <c r="AG18" s="117">
        <f t="shared" si="14"/>
        <v>27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65"/>
      <c r="B19" s="64">
        <v>90</v>
      </c>
      <c r="C19" s="56" t="s">
        <v>40</v>
      </c>
      <c r="D19" s="63" t="s">
        <v>88</v>
      </c>
      <c r="E19" s="63" t="s">
        <v>87</v>
      </c>
      <c r="F19" s="63" t="s">
        <v>28</v>
      </c>
      <c r="G19" s="62">
        <f t="shared" si="0"/>
        <v>781.6</v>
      </c>
      <c r="H19" s="118">
        <v>0.77430555555555503</v>
      </c>
      <c r="I19" s="58">
        <v>0.85233796296296294</v>
      </c>
      <c r="J19" s="39">
        <f t="shared" si="1"/>
        <v>7.8032407407407911E-2</v>
      </c>
      <c r="K19" s="60">
        <f t="shared" si="2"/>
        <v>6742</v>
      </c>
      <c r="L19" s="35">
        <f t="shared" si="3"/>
        <v>8.3732407407407408E-2</v>
      </c>
      <c r="M19" s="37">
        <f t="shared" si="4"/>
        <v>10</v>
      </c>
      <c r="N19" s="36"/>
      <c r="O19" s="35">
        <f t="shared" si="9"/>
        <v>6.9570370370370366E-2</v>
      </c>
      <c r="P19" s="34">
        <f t="shared" si="5"/>
        <v>6</v>
      </c>
      <c r="Q19" s="33" t="str">
        <f t="shared" si="6"/>
        <v>Xcaliber</v>
      </c>
      <c r="R19" s="46">
        <v>782.6</v>
      </c>
      <c r="S19" s="46">
        <v>627.79999999999995</v>
      </c>
      <c r="T19" s="46">
        <v>558.4</v>
      </c>
      <c r="U19" s="46">
        <v>1018.4</v>
      </c>
      <c r="V19" s="46">
        <v>781.6</v>
      </c>
      <c r="W19" s="46">
        <v>681.8</v>
      </c>
      <c r="X19" s="45">
        <v>633.79999999999995</v>
      </c>
      <c r="Y19" s="30">
        <v>161</v>
      </c>
      <c r="Z19" s="29">
        <f t="shared" si="10"/>
        <v>144.9</v>
      </c>
      <c r="AA19" s="107"/>
      <c r="AB19" s="30">
        <f t="shared" si="11"/>
        <v>198.5446513095614</v>
      </c>
      <c r="AC19" s="116">
        <f t="shared" si="7"/>
        <v>1.2870833333333331E-2</v>
      </c>
      <c r="AD19" s="117">
        <f t="shared" si="12"/>
        <v>146.32105263157894</v>
      </c>
      <c r="AE19" s="30">
        <f t="shared" si="8"/>
        <v>16.100000000000001</v>
      </c>
      <c r="AF19" s="30">
        <f t="shared" si="13"/>
        <v>-52.223598677982466</v>
      </c>
      <c r="AG19" s="117">
        <f t="shared" si="14"/>
        <v>144.9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>
        <v>0</v>
      </c>
      <c r="C20" s="56" t="s">
        <v>64</v>
      </c>
      <c r="D20" s="56" t="s">
        <v>66</v>
      </c>
      <c r="E20" s="56" t="s">
        <v>65</v>
      </c>
      <c r="F20" s="56" t="s">
        <v>28</v>
      </c>
      <c r="G20" s="55">
        <f t="shared" si="0"/>
        <v>695</v>
      </c>
      <c r="H20" s="118">
        <v>0.77083333333333337</v>
      </c>
      <c r="I20" s="54">
        <v>0.84395833333333325</v>
      </c>
      <c r="J20" s="39">
        <f t="shared" si="1"/>
        <v>7.3124999999999885E-2</v>
      </c>
      <c r="K20" s="60">
        <f t="shared" si="2"/>
        <v>6318</v>
      </c>
      <c r="L20" s="35">
        <f t="shared" si="3"/>
        <v>8.6442592592592599E-2</v>
      </c>
      <c r="M20" s="37">
        <f t="shared" si="4"/>
        <v>12</v>
      </c>
      <c r="N20" s="50"/>
      <c r="O20" s="35">
        <f t="shared" si="9"/>
        <v>7.1488888888888893E-2</v>
      </c>
      <c r="P20" s="34">
        <f t="shared" si="5"/>
        <v>11</v>
      </c>
      <c r="Q20" s="47" t="str">
        <f t="shared" si="6"/>
        <v>Cita</v>
      </c>
      <c r="R20" s="46">
        <v>705</v>
      </c>
      <c r="S20" s="46">
        <v>555</v>
      </c>
      <c r="T20" s="46">
        <v>489</v>
      </c>
      <c r="U20" s="46">
        <v>927</v>
      </c>
      <c r="V20" s="46">
        <v>695</v>
      </c>
      <c r="W20" s="46">
        <v>591</v>
      </c>
      <c r="X20" s="45">
        <v>561</v>
      </c>
      <c r="Y20" s="30">
        <v>170</v>
      </c>
      <c r="Z20" s="29">
        <f t="shared" si="10"/>
        <v>153</v>
      </c>
      <c r="AA20" s="107"/>
      <c r="AB20" s="30">
        <f t="shared" si="11"/>
        <v>210.60606060606062</v>
      </c>
      <c r="AC20" s="116">
        <f t="shared" si="7"/>
        <v>1.5581018518518522E-2</v>
      </c>
      <c r="AD20" s="117">
        <f t="shared" si="12"/>
        <v>177.13157894736847</v>
      </c>
      <c r="AE20" s="30">
        <f t="shared" si="8"/>
        <v>17</v>
      </c>
      <c r="AF20" s="30">
        <f t="shared" si="13"/>
        <v>-33.474481658692156</v>
      </c>
      <c r="AG20" s="117">
        <f t="shared" si="14"/>
        <v>153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65"/>
      <c r="B21" s="64"/>
      <c r="C21" s="63" t="s">
        <v>69</v>
      </c>
      <c r="D21" s="63" t="s">
        <v>69</v>
      </c>
      <c r="E21" s="63" t="s">
        <v>70</v>
      </c>
      <c r="F21" s="63" t="s">
        <v>25</v>
      </c>
      <c r="G21" s="62">
        <f t="shared" si="0"/>
        <v>816</v>
      </c>
      <c r="H21" s="118">
        <v>0.77430555555555503</v>
      </c>
      <c r="I21" s="58">
        <v>0.85753472222222227</v>
      </c>
      <c r="J21" s="39">
        <f t="shared" si="1"/>
        <v>8.3229166666667243E-2</v>
      </c>
      <c r="K21" s="60">
        <f t="shared" si="2"/>
        <v>7191</v>
      </c>
      <c r="L21" s="35">
        <f t="shared" si="3"/>
        <v>8.5903240740740738E-2</v>
      </c>
      <c r="M21" s="37">
        <f t="shared" si="4"/>
        <v>11</v>
      </c>
      <c r="N21" s="36"/>
      <c r="O21" s="35">
        <f t="shared" si="9"/>
        <v>7.0949537037037033E-2</v>
      </c>
      <c r="P21" s="34">
        <f t="shared" si="5"/>
        <v>10</v>
      </c>
      <c r="Q21" s="33" t="str">
        <f t="shared" si="6"/>
        <v>HR 352</v>
      </c>
      <c r="R21" s="59">
        <v>854</v>
      </c>
      <c r="S21" s="59">
        <v>644</v>
      </c>
      <c r="T21" s="59">
        <v>556</v>
      </c>
      <c r="U21" s="59">
        <v>1128</v>
      </c>
      <c r="V21" s="59">
        <v>816</v>
      </c>
      <c r="W21" s="59">
        <v>674</v>
      </c>
      <c r="X21" s="31">
        <v>654</v>
      </c>
      <c r="Y21" s="30">
        <v>170</v>
      </c>
      <c r="Z21" s="29">
        <f t="shared" si="10"/>
        <v>153</v>
      </c>
      <c r="AA21" s="107"/>
      <c r="AB21" s="30">
        <f t="shared" si="11"/>
        <v>212.11009174311926</v>
      </c>
      <c r="AC21" s="116">
        <f t="shared" si="7"/>
        <v>1.5041666666666662E-2</v>
      </c>
      <c r="AD21" s="117">
        <f t="shared" si="12"/>
        <v>170.99999999999994</v>
      </c>
      <c r="AE21" s="30">
        <f t="shared" si="8"/>
        <v>17</v>
      </c>
      <c r="AF21" s="30">
        <f t="shared" si="13"/>
        <v>-41.110091743119312</v>
      </c>
      <c r="AG21" s="117">
        <f t="shared" si="14"/>
        <v>153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57"/>
      <c r="B22" s="50">
        <v>90</v>
      </c>
      <c r="C22" s="56" t="s">
        <v>71</v>
      </c>
      <c r="D22" s="56" t="s">
        <v>72</v>
      </c>
      <c r="E22" s="56" t="s">
        <v>83</v>
      </c>
      <c r="F22" s="56" t="s">
        <v>28</v>
      </c>
      <c r="G22" s="55">
        <f t="shared" si="0"/>
        <v>651.79999999999995</v>
      </c>
      <c r="H22" s="118">
        <v>0.78125</v>
      </c>
      <c r="I22" s="54"/>
      <c r="J22" s="39">
        <f t="shared" si="1"/>
        <v>0</v>
      </c>
      <c r="K22" s="60">
        <f t="shared" si="2"/>
        <v>0</v>
      </c>
      <c r="L22" s="35" t="str">
        <f t="shared" si="3"/>
        <v/>
      </c>
      <c r="M22" s="37" t="str">
        <f t="shared" si="4"/>
        <v>DNS</v>
      </c>
      <c r="N22" s="50"/>
      <c r="O22" s="35" t="str">
        <f t="shared" si="9"/>
        <v/>
      </c>
      <c r="P22" s="34" t="str">
        <f t="shared" si="5"/>
        <v>DNS</v>
      </c>
      <c r="Q22" s="47" t="str">
        <f t="shared" si="6"/>
        <v>Exit</v>
      </c>
      <c r="R22" s="46">
        <v>632.4</v>
      </c>
      <c r="S22" s="46">
        <v>515.4</v>
      </c>
      <c r="T22" s="46">
        <v>463.4</v>
      </c>
      <c r="U22" s="46">
        <v>831.2</v>
      </c>
      <c r="V22" s="46">
        <v>651.79999999999995</v>
      </c>
      <c r="W22" s="46" t="s">
        <v>73</v>
      </c>
      <c r="X22" s="45">
        <v>520</v>
      </c>
      <c r="Y22" s="30">
        <v>83</v>
      </c>
      <c r="Z22" s="29">
        <f t="shared" si="10"/>
        <v>83</v>
      </c>
      <c r="AA22" s="107"/>
      <c r="AB22" s="30">
        <f t="shared" si="11"/>
        <v>104.03730769230768</v>
      </c>
      <c r="AC22" s="116" t="str">
        <f t="shared" si="7"/>
        <v/>
      </c>
      <c r="AD22" s="117" t="str">
        <f t="shared" si="12"/>
        <v/>
      </c>
      <c r="AE22" s="30" t="str">
        <f t="shared" si="8"/>
        <v/>
      </c>
      <c r="AF22" s="30" t="str">
        <f t="shared" si="13"/>
        <v/>
      </c>
      <c r="AG22" s="117" t="str">
        <f t="shared" si="14"/>
        <v/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19">
        <v>0.77430555555555503</v>
      </c>
      <c r="I23" s="25"/>
      <c r="J23" s="39">
        <f t="shared" si="1"/>
        <v>0</v>
      </c>
      <c r="K23" s="60">
        <f t="shared" si="2"/>
        <v>0</v>
      </c>
      <c r="L23" s="35" t="str">
        <f t="shared" si="3"/>
        <v/>
      </c>
      <c r="M23" s="37" t="str">
        <f t="shared" si="4"/>
        <v>DNS</v>
      </c>
      <c r="N23" s="21"/>
      <c r="O23" s="35" t="str">
        <f t="shared" si="9"/>
        <v/>
      </c>
      <c r="P23" s="34" t="str">
        <f t="shared" si="5"/>
        <v>DNS</v>
      </c>
      <c r="Q23" s="33">
        <f t="shared" si="6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30">
        <v>0</v>
      </c>
      <c r="Z23" s="29">
        <f t="shared" si="10"/>
        <v>0</v>
      </c>
      <c r="AA23" s="107"/>
      <c r="AB23" s="30">
        <f t="shared" si="11"/>
        <v>0</v>
      </c>
      <c r="AC23" s="116" t="str">
        <f t="shared" si="7"/>
        <v/>
      </c>
      <c r="AD23" s="117" t="str">
        <f t="shared" si="12"/>
        <v/>
      </c>
      <c r="AE23" s="30" t="str">
        <f t="shared" si="8"/>
        <v/>
      </c>
      <c r="AF23" s="30" t="str">
        <f t="shared" si="13"/>
        <v/>
      </c>
      <c r="AG23" s="117" t="str">
        <f t="shared" si="14"/>
        <v/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111"/>
      <c r="AB24" s="120"/>
      <c r="AC24" s="120"/>
      <c r="AD24" s="121"/>
      <c r="AE24" s="122"/>
      <c r="AF24" s="122"/>
      <c r="AG24" s="122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123" t="s">
        <v>84</v>
      </c>
      <c r="Z25" s="124">
        <f>MAX(AC7:AC23)</f>
        <v>1.5581018518518522E-2</v>
      </c>
      <c r="AC25" s="120"/>
      <c r="AD25" s="121"/>
      <c r="AE25" s="122"/>
      <c r="AF25" s="122"/>
      <c r="AG25" s="122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125" t="s">
        <v>85</v>
      </c>
      <c r="Z26" s="126">
        <f>Z27+Z25</f>
        <v>8.6442592592592599E-2</v>
      </c>
      <c r="AC26" s="127"/>
      <c r="AD26" s="127"/>
      <c r="AE26" s="127"/>
      <c r="AF26" s="127"/>
      <c r="AG26" s="127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94" t="s">
        <v>86</v>
      </c>
      <c r="Z27" s="128">
        <f>MIN(L7:L23)</f>
        <v>7.0861574074074077E-2</v>
      </c>
      <c r="AC27" s="127"/>
      <c r="AD27" s="127"/>
      <c r="AE27" s="127"/>
      <c r="AF27" s="127"/>
      <c r="AG27" s="127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/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129"/>
      <c r="AF28" s="129"/>
      <c r="AG28" s="129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129"/>
      <c r="AF29" s="129"/>
      <c r="AG29" s="129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129"/>
      <c r="AF30" s="129"/>
      <c r="AG30" s="129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129"/>
      <c r="AF31" s="129"/>
      <c r="AG31" s="129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129"/>
      <c r="AF32" s="129"/>
      <c r="AG32" s="129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129"/>
      <c r="AF33" s="129"/>
      <c r="AG33" s="129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129"/>
      <c r="AF34" s="129"/>
      <c r="AG34" s="129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129"/>
      <c r="AF35" s="129"/>
      <c r="AG35" s="129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129"/>
      <c r="AF36" s="129"/>
      <c r="AG36" s="129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129"/>
      <c r="AF37" s="129"/>
      <c r="AG37" s="129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29"/>
      <c r="AF38" s="129"/>
      <c r="AG38" s="129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29"/>
      <c r="AF39" s="129"/>
      <c r="AG39" s="129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29"/>
      <c r="AF40" s="129"/>
      <c r="AG40" s="129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9"/>
      <c r="AF41" s="129"/>
      <c r="AG41" s="129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9"/>
      <c r="AF42" s="129"/>
      <c r="AG42" s="129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9"/>
      <c r="AF43" s="129"/>
      <c r="AG43" s="129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9"/>
      <c r="AF44" s="129"/>
      <c r="AG44" s="129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9"/>
      <c r="AF45" s="129"/>
      <c r="AG45" s="129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9"/>
      <c r="AF46" s="129"/>
      <c r="AG46" s="129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9"/>
      <c r="AF47" s="129"/>
      <c r="AG47" s="129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9"/>
      <c r="AF48" s="129"/>
      <c r="AG48" s="129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9"/>
      <c r="AF49" s="129"/>
      <c r="AG49" s="129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9"/>
      <c r="AF50" s="129"/>
      <c r="AG50" s="129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9"/>
      <c r="AF51" s="129"/>
      <c r="AG51" s="129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9"/>
      <c r="AF52" s="129"/>
      <c r="AG52" s="129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9"/>
      <c r="AF53" s="129"/>
      <c r="AG53" s="129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9"/>
      <c r="AF54" s="129"/>
      <c r="AG54" s="129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9"/>
      <c r="AF55" s="129"/>
      <c r="AG55" s="129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9"/>
      <c r="AF56" s="129"/>
      <c r="AG56" s="129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9"/>
      <c r="AF57" s="129"/>
      <c r="AG57" s="129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9"/>
      <c r="AF58" s="129"/>
      <c r="AG58" s="129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9"/>
      <c r="AF59" s="129"/>
      <c r="AG59" s="129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9"/>
      <c r="AF60" s="129"/>
      <c r="AG60" s="129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9"/>
      <c r="AF61" s="129"/>
      <c r="AG61" s="129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9"/>
      <c r="AF62" s="129"/>
      <c r="AG62" s="129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9"/>
      <c r="AF63" s="129"/>
      <c r="AG63" s="129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9"/>
      <c r="AF64" s="129"/>
      <c r="AG64" s="129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9"/>
      <c r="AF65" s="129"/>
      <c r="AG65" s="129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9"/>
      <c r="AF66" s="129"/>
      <c r="AG66" s="129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9"/>
      <c r="AF67" s="129"/>
      <c r="AG67" s="129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9"/>
      <c r="AF68" s="129"/>
      <c r="AG68" s="129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9"/>
      <c r="AF69" s="129"/>
      <c r="AG69" s="129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29"/>
      <c r="AF70" s="129"/>
      <c r="AG70" s="129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29"/>
      <c r="AF71" s="129"/>
      <c r="AG71" s="129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129"/>
      <c r="AF72" s="129"/>
      <c r="AG72" s="129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9"/>
      <c r="AF73" s="129"/>
      <c r="AG73" s="129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29"/>
      <c r="AF74" s="129"/>
      <c r="AG74" s="129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29"/>
      <c r="AF75" s="129"/>
      <c r="AG75" s="129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29"/>
      <c r="AF76" s="129"/>
      <c r="AG76" s="129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29"/>
      <c r="AF77" s="129"/>
      <c r="AG77" s="129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29"/>
      <c r="AF78" s="129"/>
      <c r="AG78" s="129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29"/>
      <c r="AF79" s="129"/>
      <c r="AG79" s="129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29"/>
      <c r="AF80" s="129"/>
      <c r="AG80" s="129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29"/>
      <c r="AF81" s="129"/>
      <c r="AG81" s="129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29"/>
      <c r="AF82" s="129"/>
      <c r="AG82" s="129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29"/>
      <c r="AF83" s="129"/>
      <c r="AG83" s="129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29"/>
      <c r="AF84" s="129"/>
      <c r="AG84" s="129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29"/>
      <c r="AF85" s="129"/>
      <c r="AG85" s="129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129"/>
      <c r="AF86" s="129"/>
      <c r="AG86" s="129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29"/>
      <c r="AF87" s="129"/>
      <c r="AG87" s="129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129"/>
      <c r="AF88" s="129"/>
      <c r="AG88" s="129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129"/>
      <c r="AF89" s="129"/>
      <c r="AG89" s="129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129"/>
      <c r="AF90" s="129"/>
      <c r="AG90" s="129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129"/>
      <c r="AF91" s="129"/>
      <c r="AG91" s="129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129"/>
      <c r="AF92" s="129"/>
      <c r="AG92" s="129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129"/>
      <c r="AF93" s="129"/>
      <c r="AG93" s="129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129"/>
      <c r="AF94" s="129"/>
      <c r="AG94" s="129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129"/>
      <c r="AF95" s="129"/>
      <c r="AG95" s="129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129"/>
      <c r="AF96" s="129"/>
      <c r="AG96" s="129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9"/>
      <c r="AF97" s="129"/>
      <c r="AG97" s="129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129"/>
      <c r="AF98" s="129"/>
      <c r="AG98" s="129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129"/>
      <c r="AF99" s="129"/>
      <c r="AG99" s="129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29"/>
      <c r="AF100" s="129"/>
      <c r="AG100" s="129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29"/>
      <c r="AF101" s="129"/>
      <c r="AG101" s="129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29"/>
      <c r="AF102" s="129"/>
      <c r="AG102" s="129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29"/>
      <c r="AF103" s="129"/>
      <c r="AG103" s="129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129"/>
      <c r="AF104" s="129"/>
      <c r="AG104" s="129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129"/>
      <c r="AF105" s="129"/>
      <c r="AG105" s="129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129"/>
      <c r="AF106" s="129"/>
      <c r="AG106" s="129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129"/>
      <c r="AF107" s="129"/>
      <c r="AG107" s="129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129"/>
      <c r="AF108" s="129"/>
      <c r="AG108" s="129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29"/>
      <c r="AF109" s="129"/>
      <c r="AG109" s="129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29"/>
      <c r="AF110" s="129"/>
      <c r="AG110" s="129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29"/>
      <c r="AF111" s="129"/>
      <c r="AG111" s="129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29"/>
      <c r="AF112" s="129"/>
      <c r="AG112" s="129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9"/>
      <c r="AF113" s="129"/>
      <c r="AG113" s="129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29"/>
      <c r="AF114" s="129"/>
      <c r="AG114" s="129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29"/>
      <c r="AF115" s="129"/>
      <c r="AG115" s="129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129"/>
      <c r="AF116" s="129"/>
      <c r="AG116" s="129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129"/>
      <c r="AF117" s="129"/>
      <c r="AG117" s="129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29"/>
      <c r="AF118" s="129"/>
      <c r="AG118" s="129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129"/>
      <c r="AF119" s="129"/>
      <c r="AG119" s="129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129"/>
      <c r="AF120" s="129"/>
      <c r="AG120" s="129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129"/>
      <c r="AF121" s="129"/>
      <c r="AG121" s="129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129"/>
      <c r="AF122" s="129"/>
      <c r="AG122" s="129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129"/>
      <c r="AF123" s="129"/>
      <c r="AG123" s="129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129"/>
      <c r="AF124" s="129"/>
      <c r="AG124" s="129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129"/>
      <c r="AF125" s="129"/>
      <c r="AG125" s="129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29"/>
      <c r="AF126" s="129"/>
      <c r="AG126" s="129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29"/>
      <c r="AF127" s="129"/>
      <c r="AG127" s="129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129"/>
      <c r="AF128" s="129"/>
      <c r="AG128" s="129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129"/>
      <c r="AF129" s="129"/>
      <c r="AG129" s="129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129"/>
      <c r="AF130" s="129"/>
      <c r="AG130" s="129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9"/>
      <c r="AF131" s="129"/>
      <c r="AG131" s="129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129"/>
      <c r="AF132" s="129"/>
      <c r="AG132" s="129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129"/>
      <c r="AF133" s="129"/>
      <c r="AG133" s="129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129"/>
      <c r="AF134" s="129"/>
      <c r="AG134" s="129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129"/>
      <c r="AF135" s="129"/>
      <c r="AG135" s="129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129"/>
      <c r="AF136" s="129"/>
      <c r="AG136" s="129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129"/>
      <c r="AF137" s="129"/>
      <c r="AG137" s="129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29"/>
      <c r="AF138" s="129"/>
      <c r="AG138" s="129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29"/>
      <c r="AF139" s="129"/>
      <c r="AG139" s="129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29"/>
      <c r="AF140" s="129"/>
      <c r="AG140" s="129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29"/>
      <c r="AF141" s="129"/>
      <c r="AG141" s="129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129"/>
      <c r="AF142" s="129"/>
      <c r="AG142" s="129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129"/>
      <c r="AF143" s="129"/>
      <c r="AG143" s="129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129"/>
      <c r="AF144" s="129"/>
      <c r="AG144" s="129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129"/>
      <c r="AF145" s="129"/>
      <c r="AG145" s="129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129"/>
      <c r="AF146" s="129"/>
      <c r="AG146" s="129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129"/>
      <c r="AF147" s="129"/>
      <c r="AG147" s="129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129"/>
      <c r="AF148" s="129"/>
      <c r="AG148" s="129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129"/>
      <c r="AF149" s="129"/>
      <c r="AG149" s="129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129"/>
      <c r="AF150" s="129"/>
      <c r="AG150" s="129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129"/>
      <c r="AF151" s="129"/>
      <c r="AG151" s="129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129"/>
      <c r="AF152" s="129"/>
      <c r="AG152" s="129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129"/>
      <c r="AF153" s="129"/>
      <c r="AG153" s="129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129"/>
      <c r="AF154" s="129"/>
      <c r="AG154" s="129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129"/>
      <c r="AF155" s="129"/>
      <c r="AG155" s="129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129"/>
      <c r="AF156" s="129"/>
      <c r="AG156" s="129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129"/>
      <c r="AF157" s="129"/>
      <c r="AG157" s="129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129"/>
      <c r="AF158" s="129"/>
      <c r="AG158" s="129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129"/>
      <c r="AF159" s="129"/>
      <c r="AG159" s="129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129"/>
      <c r="AF160" s="129"/>
      <c r="AG160" s="129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29"/>
      <c r="AF161" s="129"/>
      <c r="AG161" s="129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29"/>
      <c r="AF162" s="129"/>
      <c r="AG162" s="129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129"/>
      <c r="AF163" s="129"/>
      <c r="AG163" s="129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129"/>
      <c r="AF164" s="129"/>
      <c r="AG164" s="129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29"/>
      <c r="AF165" s="129"/>
      <c r="AG165" s="129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129"/>
      <c r="AF166" s="129"/>
      <c r="AG166" s="129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129"/>
      <c r="AF167" s="129"/>
      <c r="AG167" s="129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129"/>
      <c r="AF168" s="129"/>
      <c r="AG168" s="129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129"/>
      <c r="AF169" s="129"/>
      <c r="AG169" s="129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129"/>
      <c r="AF170" s="129"/>
      <c r="AG170" s="129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129"/>
      <c r="AF171" s="129"/>
      <c r="AG171" s="129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129"/>
      <c r="AF172" s="129"/>
      <c r="AG172" s="129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129"/>
      <c r="AF173" s="129"/>
      <c r="AG173" s="129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9"/>
      <c r="AF174" s="129"/>
      <c r="AG174" s="129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129"/>
      <c r="AF175" s="129"/>
      <c r="AG175" s="129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129"/>
      <c r="AF176" s="129"/>
      <c r="AG176" s="129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129"/>
      <c r="AF177" s="129"/>
      <c r="AG177" s="129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129"/>
      <c r="AF178" s="129"/>
      <c r="AG178" s="129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129"/>
      <c r="AF179" s="129"/>
      <c r="AG179" s="129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29"/>
      <c r="AF180" s="129"/>
      <c r="AG180" s="129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29"/>
      <c r="AF181" s="129"/>
      <c r="AG181" s="129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29"/>
      <c r="AF182" s="129"/>
      <c r="AG182" s="129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29"/>
      <c r="AF183" s="129"/>
      <c r="AG183" s="129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29"/>
      <c r="AF184" s="129"/>
      <c r="AG184" s="129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29"/>
      <c r="AF185" s="129"/>
      <c r="AG185" s="129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29"/>
      <c r="AF186" s="129"/>
      <c r="AG186" s="129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29"/>
      <c r="AF187" s="129"/>
      <c r="AG187" s="129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29"/>
      <c r="AF188" s="129"/>
      <c r="AG188" s="129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29"/>
      <c r="AF189" s="129"/>
      <c r="AG189" s="129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29"/>
      <c r="AF190" s="129"/>
      <c r="AG190" s="129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29"/>
      <c r="AF191" s="129"/>
      <c r="AG191" s="129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29"/>
      <c r="AF192" s="129"/>
      <c r="AG192" s="129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29"/>
      <c r="AF193" s="129"/>
      <c r="AG193" s="129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29"/>
      <c r="AF194" s="129"/>
      <c r="AG194" s="129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29"/>
      <c r="AF195" s="129"/>
      <c r="AG195" s="129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29"/>
      <c r="AF196" s="129"/>
      <c r="AG196" s="129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129"/>
      <c r="AF197" s="129"/>
      <c r="AG197" s="129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129"/>
      <c r="AF198" s="129"/>
      <c r="AG198" s="129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129"/>
      <c r="AF199" s="129"/>
      <c r="AG199" s="129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129"/>
      <c r="AF200" s="129"/>
      <c r="AG200" s="129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29"/>
      <c r="AF201" s="129"/>
      <c r="AG201" s="129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29"/>
      <c r="AF202" s="129"/>
      <c r="AG202" s="129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29"/>
      <c r="AF203" s="129"/>
      <c r="AG203" s="129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29"/>
      <c r="AF204" s="129"/>
      <c r="AG204" s="129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29"/>
      <c r="AF205" s="129"/>
      <c r="AG205" s="129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29"/>
      <c r="AF206" s="129"/>
      <c r="AG206" s="129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29"/>
      <c r="AF207" s="129"/>
      <c r="AG207" s="129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29"/>
      <c r="AF208" s="129"/>
      <c r="AG208" s="129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29"/>
      <c r="AF209" s="129"/>
      <c r="AG209" s="129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29"/>
      <c r="AF210" s="129"/>
      <c r="AG210" s="129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29"/>
      <c r="AF211" s="129"/>
      <c r="AG211" s="129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29"/>
      <c r="AF212" s="129"/>
      <c r="AG212" s="129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29"/>
      <c r="AF213" s="129"/>
      <c r="AG213" s="129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29"/>
      <c r="AF214" s="129"/>
      <c r="AG214" s="129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29"/>
      <c r="AF215" s="129"/>
      <c r="AG215" s="129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29"/>
      <c r="AF216" s="129"/>
      <c r="AG216" s="129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29"/>
      <c r="AF217" s="129"/>
      <c r="AG217" s="129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29"/>
      <c r="AF218" s="129"/>
      <c r="AG218" s="129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29"/>
      <c r="AF219" s="129"/>
      <c r="AG219" s="129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29"/>
      <c r="AF220" s="129"/>
      <c r="AG220" s="129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29"/>
      <c r="AF221" s="129"/>
      <c r="AG221" s="129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29"/>
      <c r="AF222" s="129"/>
      <c r="AG222" s="129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29"/>
      <c r="AF223" s="129"/>
      <c r="AG223" s="129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H7:H9 H11:H23">
    <cfRule type="cellIs" dxfId="112" priority="12" operator="equal">
      <formula>0.78125</formula>
    </cfRule>
    <cfRule type="cellIs" dxfId="111" priority="13" operator="equal">
      <formula>0.777777777777778</formula>
    </cfRule>
    <cfRule type="cellIs" dxfId="110" priority="14" operator="equal">
      <formula>0.774305555555555</formula>
    </cfRule>
    <cfRule type="cellIs" dxfId="109" priority="15" operator="equal">
      <formula>0.770833333333333</formula>
    </cfRule>
  </conditionalFormatting>
  <conditionalFormatting sqref="H10">
    <cfRule type="cellIs" dxfId="108" priority="8" operator="equal">
      <formula>0.78125</formula>
    </cfRule>
    <cfRule type="cellIs" dxfId="107" priority="9" operator="equal">
      <formula>0.777777777777778</formula>
    </cfRule>
    <cfRule type="cellIs" dxfId="106" priority="10" operator="equal">
      <formula>0.774305555555555</formula>
    </cfRule>
    <cfRule type="cellIs" dxfId="105" priority="11" operator="equal">
      <formula>0.770833333333333</formula>
    </cfRule>
  </conditionalFormatting>
  <conditionalFormatting sqref="Z7:Z23">
    <cfRule type="expression" dxfId="104" priority="7">
      <formula>$Z7&lt;&gt;$Y7</formula>
    </cfRule>
  </conditionalFormatting>
  <conditionalFormatting sqref="L7:M23">
    <cfRule type="expression" dxfId="103" priority="4">
      <formula>$M7=1</formula>
    </cfRule>
    <cfRule type="expression" dxfId="102" priority="5">
      <formula>$M7=2</formula>
    </cfRule>
    <cfRule type="expression" dxfId="101" priority="6">
      <formula>$M7=3</formula>
    </cfRule>
  </conditionalFormatting>
  <conditionalFormatting sqref="O7:P23">
    <cfRule type="expression" dxfId="100" priority="1">
      <formula>$P7=1</formula>
    </cfRule>
    <cfRule type="expression" dxfId="99" priority="2">
      <formula>$P7=2</formula>
    </cfRule>
    <cfRule type="expression" dxfId="98" priority="3">
      <formula>$P7=3</formula>
    </cfRule>
  </conditionalFormatting>
  <pageMargins left="0.7" right="0.7" top="0.75" bottom="0.75" header="0.3" footer="0.3"/>
  <pageSetup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X1002"/>
  <sheetViews>
    <sheetView zoomScaleNormal="100" workbookViewId="0">
      <selection activeCell="Z7" sqref="Z7:Z2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18.85546875" style="1" hidden="1" customWidth="1" outlineLevel="1"/>
    <col min="29" max="29" width="13.140625" style="1" hidden="1" customWidth="1" outlineLevel="1"/>
    <col min="30" max="30" width="12.28515625" style="1" hidden="1" customWidth="1" outlineLevel="1"/>
    <col min="31" max="31" width="14.85546875" style="130" hidden="1" customWidth="1" outlineLevel="1"/>
    <col min="32" max="32" width="20.85546875" style="130" hidden="1" customWidth="1" outlineLevel="1"/>
    <col min="33" max="33" width="8.5703125" style="130" hidden="1" customWidth="1" outlineLevel="1"/>
    <col min="34" max="34" width="14" style="1" customWidth="1" collapsed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106"/>
      <c r="AF1" s="106"/>
      <c r="AG1" s="10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5</v>
      </c>
      <c r="Q2" s="95" t="s">
        <v>60</v>
      </c>
      <c r="R2" s="13"/>
      <c r="S2" s="94" t="s">
        <v>3</v>
      </c>
      <c r="T2" s="93">
        <f>MAX(G7:G25)</f>
        <v>846.4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Op/Ned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06"/>
      <c r="AF3" s="106"/>
      <c r="AG3" s="106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45160</v>
      </c>
      <c r="M4" s="131"/>
      <c r="O4" s="89" t="s">
        <v>1</v>
      </c>
      <c r="P4" s="88">
        <v>7.6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E4" s="106"/>
      <c r="AF4" s="106"/>
      <c r="AG4" s="106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07"/>
      <c r="AB5" s="108"/>
      <c r="AC5" s="109"/>
      <c r="AD5" s="110"/>
      <c r="AE5" s="106"/>
      <c r="AF5" s="106"/>
      <c r="AG5" s="106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111"/>
      <c r="AB6" s="112" t="s">
        <v>76</v>
      </c>
      <c r="AC6" s="112" t="s">
        <v>77</v>
      </c>
      <c r="AD6" s="112" t="s">
        <v>78</v>
      </c>
      <c r="AE6" s="113" t="s">
        <v>79</v>
      </c>
      <c r="AF6" s="114" t="s">
        <v>80</v>
      </c>
      <c r="AG6" s="114" t="s">
        <v>81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4" si="0">IF($P$2=1,R7,0)+IF($P$2=2,S7,0)+IF($P$2=3,T7,0)+IF($P$2=4,U7,0)+IF($P$2=5,V7,0)+IF($P$2=6,W7,0)+IF($P$2=7,X7,0)</f>
        <v>822.2</v>
      </c>
      <c r="H7" s="115">
        <v>0.77430555555555547</v>
      </c>
      <c r="I7" s="58">
        <v>0.84590277777777778</v>
      </c>
      <c r="J7" s="39">
        <f t="shared" ref="J7:J24" si="1">IF(AND(I7&gt;0,I7&lt;&gt;"DNF"),I7-H7,0)</f>
        <v>7.1597222222222312E-2</v>
      </c>
      <c r="K7" s="60">
        <f t="shared" ref="K7:K24" si="2">(HOUR(J7)*3600)+(MINUTE(J7)*60)+SECOND(J7)</f>
        <v>6186</v>
      </c>
      <c r="L7" s="35">
        <f t="shared" ref="L7:L24" si="3">IF(G7=0,"vælg vindbane",IF(I7="DNF","",IF(I7=0,"",(K7+($T$2*$P$4-G7*$P$4))/24/60/60)))</f>
        <v>7.3725925925925917E-2</v>
      </c>
      <c r="M7" s="37">
        <f t="shared" ref="M7:M24" si="4">IF(I7=0,"DNS",IF(I7="DNF","DNF",IF($P$2=0,"vindbane",RANK(L7,$L$7:$L$24,1))))</f>
        <v>3</v>
      </c>
      <c r="N7" s="36"/>
      <c r="O7" s="35">
        <f>IF(G7=0,"vælg vindbane",IF(I7="DNF","",IF(I7=0,"",L7-($P$4*Y7)/24/60/60)))</f>
        <v>6.8421759259259252E-2</v>
      </c>
      <c r="P7" s="34">
        <f t="shared" ref="P7:P24" si="5">IF(I7=0,"DNS",IF(I7="DNF","DNF",RANK(O7,$O$7:$O$24,1)))</f>
        <v>5</v>
      </c>
      <c r="Q7" s="33" t="str">
        <f t="shared" ref="Q7:Q24" si="6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60.3</v>
      </c>
      <c r="Z7" s="29">
        <f>IF(AG7&lt;&gt;"",AG7,Y7)</f>
        <v>54.269999999999996</v>
      </c>
      <c r="AA7" s="107"/>
      <c r="AB7" s="30">
        <f>Y7/X7*G7</f>
        <v>73.406366597571818</v>
      </c>
      <c r="AC7" s="116">
        <f t="shared" ref="AC7:AC24" si="7">IF(I7&lt;&gt;"",IF(I7&lt;&gt;"DNF",L7-$Z$28,""),"")</f>
        <v>2.6555555555555499E-3</v>
      </c>
      <c r="AD7" s="117">
        <f>IF(AC7&lt;&gt;"",(AC7/$P$4)*86400,"")</f>
        <v>30.189473684210462</v>
      </c>
      <c r="AE7" s="30">
        <f t="shared" ref="AE7:AE24" si="8">IF(AD7&lt;&gt;"",Y7*0.1,"")</f>
        <v>6.03</v>
      </c>
      <c r="AF7" s="30">
        <f>IF(AD7&lt;&gt;"",AD7-AB7,"")</f>
        <v>-43.216892913361356</v>
      </c>
      <c r="AG7" s="117">
        <f>IF(AD7&lt;&gt;"",IF(AF7&gt;0,IF(AF7&lt;AE7,Y7+(0.5*AF7),Y7+(0.5*AE7)),IF((AF7*-1)&lt;AE7,Y7+AF7,Y7-AE7)),"")</f>
        <v>54.269999999999996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822.2</v>
      </c>
      <c r="H8" s="118">
        <v>0.77430555555555547</v>
      </c>
      <c r="I8" s="54">
        <v>0.84881944444444446</v>
      </c>
      <c r="J8" s="39">
        <f t="shared" si="1"/>
        <v>7.4513888888888991E-2</v>
      </c>
      <c r="K8" s="60">
        <f t="shared" si="2"/>
        <v>6438</v>
      </c>
      <c r="L8" s="35">
        <f t="shared" si="3"/>
        <v>7.6642592592592582E-2</v>
      </c>
      <c r="M8" s="37">
        <f t="shared" si="4"/>
        <v>5</v>
      </c>
      <c r="N8" s="50"/>
      <c r="O8" s="35">
        <f t="shared" ref="O8:O24" si="9">IF(G8=0,"vælg vindbane",IF(I8="DNF","",IF(I8=0,"",L8-($P$4*Y8)/24/60/60)))</f>
        <v>6.635092592592591E-2</v>
      </c>
      <c r="P8" s="34">
        <f t="shared" si="5"/>
        <v>3</v>
      </c>
      <c r="Q8" s="47" t="str">
        <f t="shared" si="6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30">
        <v>117</v>
      </c>
      <c r="Z8" s="29">
        <f>IF(AG8&lt;&gt;"",AG8,Y8)</f>
        <v>105.3</v>
      </c>
      <c r="AA8" s="107"/>
      <c r="AB8" s="30">
        <f>Y8/X8*G8</f>
        <v>142.4302635475274</v>
      </c>
      <c r="AC8" s="116">
        <f t="shared" si="7"/>
        <v>5.5722222222222145E-3</v>
      </c>
      <c r="AD8" s="117">
        <f>IF(AC8&lt;&gt;"",(AC8/$P$4)*86400,"")</f>
        <v>63.347368421052543</v>
      </c>
      <c r="AE8" s="30">
        <f t="shared" si="8"/>
        <v>11.700000000000001</v>
      </c>
      <c r="AF8" s="30">
        <f>IF(AD8&lt;&gt;"",AD8-AB8,"")</f>
        <v>-79.082895126474853</v>
      </c>
      <c r="AG8" s="117">
        <f>IF(AD8&lt;&gt;"",IF(AF8&gt;0,IF(AF8&lt;AE8,Y8+(0.5*AF8),Y8+(0.5*AE8)),IF((AF8*-1)&lt;AE8,Y8+AF8,Y8-AE8)),"")</f>
        <v>105.3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65"/>
      <c r="B9" s="64">
        <v>109</v>
      </c>
      <c r="C9" s="63" t="s">
        <v>22</v>
      </c>
      <c r="D9" s="63" t="s">
        <v>68</v>
      </c>
      <c r="E9" s="63" t="s">
        <v>27</v>
      </c>
      <c r="F9" s="63" t="s">
        <v>25</v>
      </c>
      <c r="G9" s="62">
        <f t="shared" si="0"/>
        <v>822.2</v>
      </c>
      <c r="H9" s="118">
        <v>0.77430555555555547</v>
      </c>
      <c r="I9" s="58"/>
      <c r="J9" s="39">
        <f t="shared" si="1"/>
        <v>0</v>
      </c>
      <c r="K9" s="60">
        <f t="shared" si="2"/>
        <v>0</v>
      </c>
      <c r="L9" s="35" t="str">
        <f t="shared" si="3"/>
        <v/>
      </c>
      <c r="M9" s="37" t="str">
        <f t="shared" si="4"/>
        <v>DNS</v>
      </c>
      <c r="N9" s="36"/>
      <c r="O9" s="35" t="str">
        <f t="shared" si="9"/>
        <v/>
      </c>
      <c r="P9" s="34" t="str">
        <f t="shared" si="5"/>
        <v>DNS</v>
      </c>
      <c r="Q9" s="33" t="str">
        <f t="shared" si="6"/>
        <v>rød stribe</v>
      </c>
      <c r="R9" s="59">
        <v>839.6</v>
      </c>
      <c r="S9" s="59">
        <v>668</v>
      </c>
      <c r="T9" s="59">
        <v>594.79999999999995</v>
      </c>
      <c r="U9" s="59">
        <v>1083.2</v>
      </c>
      <c r="V9" s="59">
        <v>822.2</v>
      </c>
      <c r="W9" s="59">
        <v>717</v>
      </c>
      <c r="X9" s="31">
        <v>675.4</v>
      </c>
      <c r="Y9" s="30">
        <v>147</v>
      </c>
      <c r="Z9" s="29">
        <f t="shared" ref="Z9:Z24" si="10">IF(AG9&lt;&gt;"",AG9,Y9)</f>
        <v>147</v>
      </c>
      <c r="AA9" s="107"/>
      <c r="AB9" s="30">
        <f t="shared" ref="AB9:AB24" si="11">Y9/X9*G9</f>
        <v>178.95084394432931</v>
      </c>
      <c r="AC9" s="116" t="str">
        <f t="shared" si="7"/>
        <v/>
      </c>
      <c r="AD9" s="117" t="str">
        <f t="shared" ref="AD9:AD24" si="12">IF(AC9&lt;&gt;"",(AC9/$P$4)*86400,"")</f>
        <v/>
      </c>
      <c r="AE9" s="30" t="str">
        <f t="shared" si="8"/>
        <v/>
      </c>
      <c r="AF9" s="30" t="str">
        <f t="shared" ref="AF9:AF24" si="13">IF(AD9&lt;&gt;"",AD9-AB9,"")</f>
        <v/>
      </c>
      <c r="AG9" s="117" t="str">
        <f t="shared" ref="AG9:AG24" si="14">IF(AD9&lt;&gt;"",IF(AF9&gt;0,IF(AF9&lt;AE9,Y9+(0.5*AF9),Y9+(0.5*AE9)),IF((AF9*-1)&lt;AE9,Y9+AF9,Y9-AE9)),"")</f>
        <v/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82</v>
      </c>
      <c r="E10" s="56" t="s">
        <v>27</v>
      </c>
      <c r="F10" s="56" t="s">
        <v>25</v>
      </c>
      <c r="G10" s="55">
        <f t="shared" si="0"/>
        <v>822.2</v>
      </c>
      <c r="H10" s="118">
        <v>0.77430555555555547</v>
      </c>
      <c r="I10" s="54">
        <v>0.85024305555555557</v>
      </c>
      <c r="J10" s="39">
        <f t="shared" si="1"/>
        <v>7.5937500000000102E-2</v>
      </c>
      <c r="K10" s="60">
        <f t="shared" si="2"/>
        <v>6561</v>
      </c>
      <c r="L10" s="35">
        <f t="shared" si="3"/>
        <v>7.8066203703703693E-2</v>
      </c>
      <c r="M10" s="37">
        <f t="shared" si="4"/>
        <v>8</v>
      </c>
      <c r="N10" s="50"/>
      <c r="O10" s="35">
        <f t="shared" si="9"/>
        <v>6.2549537037037028E-2</v>
      </c>
      <c r="P10" s="34">
        <f t="shared" si="5"/>
        <v>1</v>
      </c>
      <c r="Q10" s="47" t="str">
        <f t="shared" si="6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30">
        <v>176.4</v>
      </c>
      <c r="Z10" s="29">
        <f t="shared" si="10"/>
        <v>158.76</v>
      </c>
      <c r="AA10" s="107"/>
      <c r="AB10" s="30">
        <f t="shared" si="11"/>
        <v>214.74101273319516</v>
      </c>
      <c r="AC10" s="116">
        <f t="shared" si="7"/>
        <v>6.9958333333333261E-3</v>
      </c>
      <c r="AD10" s="117">
        <f t="shared" si="12"/>
        <v>79.531578947368345</v>
      </c>
      <c r="AE10" s="30">
        <f t="shared" si="8"/>
        <v>17.64</v>
      </c>
      <c r="AF10" s="30">
        <f t="shared" si="13"/>
        <v>-135.20943378582683</v>
      </c>
      <c r="AG10" s="117">
        <f t="shared" si="14"/>
        <v>158.76</v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65"/>
      <c r="B11" s="64">
        <v>436</v>
      </c>
      <c r="C11" s="63" t="s">
        <v>29</v>
      </c>
      <c r="D11" s="63" t="s">
        <v>30</v>
      </c>
      <c r="E11" s="63" t="s">
        <v>31</v>
      </c>
      <c r="F11" s="63" t="s">
        <v>28</v>
      </c>
      <c r="G11" s="62">
        <f t="shared" si="0"/>
        <v>808.6</v>
      </c>
      <c r="H11" s="118">
        <v>0.77430555555555503</v>
      </c>
      <c r="I11" s="58">
        <v>0.8518634259259259</v>
      </c>
      <c r="J11" s="39">
        <f t="shared" si="1"/>
        <v>7.7557870370370874E-2</v>
      </c>
      <c r="K11" s="60">
        <f t="shared" si="2"/>
        <v>6701</v>
      </c>
      <c r="L11" s="35">
        <f t="shared" si="3"/>
        <v>8.0882870370370369E-2</v>
      </c>
      <c r="M11" s="37">
        <f t="shared" si="4"/>
        <v>10</v>
      </c>
      <c r="N11" s="36"/>
      <c r="O11" s="35">
        <f t="shared" si="9"/>
        <v>7.1778703703703706E-2</v>
      </c>
      <c r="P11" s="34">
        <f t="shared" si="5"/>
        <v>9</v>
      </c>
      <c r="Q11" s="33" t="str">
        <f t="shared" si="6"/>
        <v>Isabel 2</v>
      </c>
      <c r="R11" s="59">
        <v>823.2</v>
      </c>
      <c r="S11" s="59">
        <v>655.8</v>
      </c>
      <c r="T11" s="59">
        <v>686.8</v>
      </c>
      <c r="U11" s="59">
        <v>1067.4000000000001</v>
      </c>
      <c r="V11" s="59">
        <v>808.6</v>
      </c>
      <c r="W11" s="59">
        <v>698.8</v>
      </c>
      <c r="X11" s="31">
        <v>663.8</v>
      </c>
      <c r="Y11" s="30">
        <v>103.5</v>
      </c>
      <c r="Z11" s="29">
        <f t="shared" si="10"/>
        <v>93.15</v>
      </c>
      <c r="AA11" s="107"/>
      <c r="AB11" s="30">
        <f t="shared" si="11"/>
        <v>126.07728231395001</v>
      </c>
      <c r="AC11" s="116">
        <f t="shared" si="7"/>
        <v>9.8125000000000018E-3</v>
      </c>
      <c r="AD11" s="117">
        <f t="shared" si="12"/>
        <v>111.5526315789474</v>
      </c>
      <c r="AE11" s="30">
        <f t="shared" si="8"/>
        <v>10.350000000000001</v>
      </c>
      <c r="AF11" s="30">
        <f t="shared" si="13"/>
        <v>-14.524650735002609</v>
      </c>
      <c r="AG11" s="117">
        <f t="shared" si="14"/>
        <v>93.15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88</v>
      </c>
      <c r="C12" s="56" t="s">
        <v>32</v>
      </c>
      <c r="D12" s="56" t="s">
        <v>33</v>
      </c>
      <c r="E12" s="56" t="s">
        <v>34</v>
      </c>
      <c r="F12" s="56" t="s">
        <v>28</v>
      </c>
      <c r="G12" s="55">
        <f t="shared" si="0"/>
        <v>846.4</v>
      </c>
      <c r="H12" s="118">
        <v>0.77083333333333337</v>
      </c>
      <c r="I12" s="54">
        <v>0.84859953703703705</v>
      </c>
      <c r="J12" s="39">
        <f t="shared" si="1"/>
        <v>7.7766203703703685E-2</v>
      </c>
      <c r="K12" s="60">
        <f t="shared" si="2"/>
        <v>6719</v>
      </c>
      <c r="L12" s="35">
        <f t="shared" si="3"/>
        <v>7.7766203703703699E-2</v>
      </c>
      <c r="M12" s="37">
        <f t="shared" si="4"/>
        <v>7</v>
      </c>
      <c r="N12" s="50"/>
      <c r="O12" s="35">
        <f t="shared" si="9"/>
        <v>6.8662037037037035E-2</v>
      </c>
      <c r="P12" s="34">
        <f t="shared" si="5"/>
        <v>6</v>
      </c>
      <c r="Q12" s="47" t="str">
        <f t="shared" si="6"/>
        <v>Havheksen</v>
      </c>
      <c r="R12" s="46">
        <v>838.2</v>
      </c>
      <c r="S12" s="46">
        <v>660.4</v>
      </c>
      <c r="T12" s="46">
        <v>584.79999999999995</v>
      </c>
      <c r="U12" s="46">
        <v>1121.5999999999999</v>
      </c>
      <c r="V12" s="46">
        <v>846.4</v>
      </c>
      <c r="W12" s="46">
        <v>721.4</v>
      </c>
      <c r="X12" s="45">
        <v>668.2</v>
      </c>
      <c r="Y12" s="30">
        <v>103.5</v>
      </c>
      <c r="Z12" s="29">
        <f t="shared" si="10"/>
        <v>93.15</v>
      </c>
      <c r="AA12" s="107"/>
      <c r="AB12" s="30">
        <f t="shared" si="11"/>
        <v>131.10206524992515</v>
      </c>
      <c r="AC12" s="116">
        <f t="shared" si="7"/>
        <v>6.6958333333333314E-3</v>
      </c>
      <c r="AD12" s="117">
        <f t="shared" si="12"/>
        <v>76.12105263157892</v>
      </c>
      <c r="AE12" s="30">
        <f t="shared" si="8"/>
        <v>10.350000000000001</v>
      </c>
      <c r="AF12" s="30">
        <f t="shared" si="13"/>
        <v>-54.981012618346227</v>
      </c>
      <c r="AG12" s="117">
        <f t="shared" si="14"/>
        <v>93.15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65"/>
      <c r="B13" s="64">
        <v>220</v>
      </c>
      <c r="C13" s="63" t="s">
        <v>35</v>
      </c>
      <c r="D13" s="63" t="s">
        <v>36</v>
      </c>
      <c r="E13" s="63" t="s">
        <v>67</v>
      </c>
      <c r="F13" s="63" t="s">
        <v>28</v>
      </c>
      <c r="G13" s="62">
        <f t="shared" si="0"/>
        <v>844</v>
      </c>
      <c r="H13" s="118">
        <v>0.77083333333333337</v>
      </c>
      <c r="I13" s="58"/>
      <c r="J13" s="39">
        <f t="shared" si="1"/>
        <v>0</v>
      </c>
      <c r="K13" s="60">
        <f t="shared" si="2"/>
        <v>0</v>
      </c>
      <c r="L13" s="35" t="str">
        <f t="shared" si="3"/>
        <v/>
      </c>
      <c r="M13" s="37" t="str">
        <f t="shared" si="4"/>
        <v>DNS</v>
      </c>
      <c r="N13" s="36"/>
      <c r="O13" s="35" t="str">
        <f t="shared" si="9"/>
        <v/>
      </c>
      <c r="P13" s="34" t="str">
        <f t="shared" si="5"/>
        <v>DNS</v>
      </c>
      <c r="Q13" s="33" t="str">
        <f t="shared" si="6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97.524490416793284</v>
      </c>
      <c r="Z13" s="29">
        <f t="shared" si="10"/>
        <v>97.524490416793284</v>
      </c>
      <c r="AA13" s="107"/>
      <c r="AB13" s="30">
        <f t="shared" si="11"/>
        <v>118.94605478579989</v>
      </c>
      <c r="AC13" s="116" t="str">
        <f t="shared" si="7"/>
        <v/>
      </c>
      <c r="AD13" s="117" t="str">
        <f t="shared" si="12"/>
        <v/>
      </c>
      <c r="AE13" s="30" t="str">
        <f t="shared" si="8"/>
        <v/>
      </c>
      <c r="AF13" s="30" t="str">
        <f t="shared" si="13"/>
        <v/>
      </c>
      <c r="AG13" s="117" t="str">
        <f t="shared" si="14"/>
        <v/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804.4</v>
      </c>
      <c r="H14" s="118">
        <v>0.77430555555555503</v>
      </c>
      <c r="I14" s="54">
        <v>0.85009259259259251</v>
      </c>
      <c r="J14" s="39">
        <f t="shared" si="1"/>
        <v>7.5787037037037486E-2</v>
      </c>
      <c r="K14" s="60">
        <f t="shared" si="2"/>
        <v>6548</v>
      </c>
      <c r="L14" s="35">
        <f t="shared" si="3"/>
        <v>7.9481481481481486E-2</v>
      </c>
      <c r="M14" s="37">
        <f t="shared" si="4"/>
        <v>9</v>
      </c>
      <c r="N14" s="50"/>
      <c r="O14" s="35">
        <f t="shared" si="9"/>
        <v>7.1960648148148149E-2</v>
      </c>
      <c r="P14" s="34">
        <f t="shared" si="5"/>
        <v>10</v>
      </c>
      <c r="Q14" s="47" t="str">
        <f t="shared" si="6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30">
        <v>85.5</v>
      </c>
      <c r="Z14" s="29">
        <f t="shared" si="10"/>
        <v>77.135264908567251</v>
      </c>
      <c r="AA14" s="107"/>
      <c r="AB14" s="30">
        <f t="shared" si="11"/>
        <v>103.9857877230118</v>
      </c>
      <c r="AC14" s="116">
        <f t="shared" si="7"/>
        <v>8.4111111111111192E-3</v>
      </c>
      <c r="AD14" s="117">
        <f t="shared" si="12"/>
        <v>95.621052631579047</v>
      </c>
      <c r="AE14" s="30">
        <f t="shared" si="8"/>
        <v>8.5500000000000007</v>
      </c>
      <c r="AF14" s="30">
        <f t="shared" si="13"/>
        <v>-8.364735091432749</v>
      </c>
      <c r="AG14" s="117">
        <f t="shared" si="14"/>
        <v>77.135264908567251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65"/>
      <c r="B15" s="64">
        <v>135</v>
      </c>
      <c r="C15" s="63" t="s">
        <v>38</v>
      </c>
      <c r="D15" s="63" t="s">
        <v>51</v>
      </c>
      <c r="E15" s="63" t="s">
        <v>63</v>
      </c>
      <c r="F15" s="63" t="s">
        <v>28</v>
      </c>
      <c r="G15" s="62">
        <f t="shared" si="0"/>
        <v>750.4</v>
      </c>
      <c r="H15" s="118">
        <v>0.77430555555555547</v>
      </c>
      <c r="I15" s="58"/>
      <c r="J15" s="39">
        <f t="shared" si="1"/>
        <v>0</v>
      </c>
      <c r="K15" s="60">
        <f t="shared" si="2"/>
        <v>0</v>
      </c>
      <c r="L15" s="35" t="str">
        <f t="shared" si="3"/>
        <v/>
      </c>
      <c r="M15" s="37" t="str">
        <f t="shared" si="4"/>
        <v>DNS</v>
      </c>
      <c r="N15" s="36"/>
      <c r="O15" s="35" t="str">
        <f t="shared" si="9"/>
        <v/>
      </c>
      <c r="P15" s="34" t="str">
        <f t="shared" si="5"/>
        <v>DNS</v>
      </c>
      <c r="Q15" s="33" t="str">
        <f t="shared" si="6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95</v>
      </c>
      <c r="Z15" s="29">
        <f t="shared" si="10"/>
        <v>95</v>
      </c>
      <c r="AA15" s="107"/>
      <c r="AB15" s="30">
        <f t="shared" si="11"/>
        <v>119.49044585987261</v>
      </c>
      <c r="AC15" s="116" t="str">
        <f t="shared" si="7"/>
        <v/>
      </c>
      <c r="AD15" s="117" t="str">
        <f t="shared" si="12"/>
        <v/>
      </c>
      <c r="AE15" s="30" t="str">
        <f t="shared" si="8"/>
        <v/>
      </c>
      <c r="AF15" s="30" t="str">
        <f t="shared" si="13"/>
        <v/>
      </c>
      <c r="AG15" s="117" t="str">
        <f t="shared" si="14"/>
        <v/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153</v>
      </c>
      <c r="C16" s="56" t="s">
        <v>50</v>
      </c>
      <c r="D16" s="56" t="s">
        <v>62</v>
      </c>
      <c r="E16" s="56" t="s">
        <v>39</v>
      </c>
      <c r="F16" s="56" t="s">
        <v>28</v>
      </c>
      <c r="G16" s="55">
        <f t="shared" si="0"/>
        <v>777</v>
      </c>
      <c r="H16" s="118">
        <v>0.77777777777777779</v>
      </c>
      <c r="I16" s="54">
        <v>0.84285879629629623</v>
      </c>
      <c r="J16" s="39">
        <f t="shared" si="1"/>
        <v>6.5081018518518441E-2</v>
      </c>
      <c r="K16" s="60">
        <f t="shared" si="2"/>
        <v>5623</v>
      </c>
      <c r="L16" s="35">
        <f t="shared" si="3"/>
        <v>7.1185648148148137E-2</v>
      </c>
      <c r="M16" s="37">
        <f t="shared" si="4"/>
        <v>2</v>
      </c>
      <c r="N16" s="50"/>
      <c r="O16" s="35">
        <f t="shared" si="9"/>
        <v>7.1185648148148137E-2</v>
      </c>
      <c r="P16" s="34">
        <f t="shared" si="5"/>
        <v>8</v>
      </c>
      <c r="Q16" s="47" t="str">
        <f t="shared" si="6"/>
        <v>Tøf Tøf</v>
      </c>
      <c r="R16" s="46">
        <v>744.4</v>
      </c>
      <c r="S16" s="46">
        <v>612.20000000000005</v>
      </c>
      <c r="T16" s="46">
        <v>533</v>
      </c>
      <c r="U16" s="46">
        <v>967.2</v>
      </c>
      <c r="V16" s="46">
        <v>777</v>
      </c>
      <c r="W16" s="46">
        <v>667.4</v>
      </c>
      <c r="X16" s="45">
        <v>612.20000000000005</v>
      </c>
      <c r="Y16" s="30">
        <v>0</v>
      </c>
      <c r="Z16" s="29">
        <f t="shared" si="10"/>
        <v>0</v>
      </c>
      <c r="AA16" s="107"/>
      <c r="AB16" s="30">
        <f t="shared" si="11"/>
        <v>0</v>
      </c>
      <c r="AC16" s="116">
        <f t="shared" si="7"/>
        <v>1.1527777777776971E-4</v>
      </c>
      <c r="AD16" s="117">
        <f t="shared" si="12"/>
        <v>1.3105263157893821</v>
      </c>
      <c r="AE16" s="30">
        <f t="shared" si="8"/>
        <v>0</v>
      </c>
      <c r="AF16" s="30">
        <f t="shared" si="13"/>
        <v>1.3105263157893821</v>
      </c>
      <c r="AG16" s="117">
        <f t="shared" si="14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65"/>
      <c r="B17" s="64">
        <v>100</v>
      </c>
      <c r="C17" s="63" t="s">
        <v>47</v>
      </c>
      <c r="D17" s="63" t="s">
        <v>49</v>
      </c>
      <c r="E17" s="63" t="s">
        <v>48</v>
      </c>
      <c r="F17" s="63" t="s">
        <v>28</v>
      </c>
      <c r="G17" s="62">
        <f t="shared" si="0"/>
        <v>756.2</v>
      </c>
      <c r="H17" s="118">
        <v>0.77430555555555503</v>
      </c>
      <c r="I17" s="58"/>
      <c r="J17" s="39">
        <f t="shared" si="1"/>
        <v>0</v>
      </c>
      <c r="K17" s="60">
        <f t="shared" si="2"/>
        <v>0</v>
      </c>
      <c r="L17" s="35" t="str">
        <f t="shared" si="3"/>
        <v/>
      </c>
      <c r="M17" s="37" t="str">
        <f t="shared" si="4"/>
        <v>DNS</v>
      </c>
      <c r="N17" s="36"/>
      <c r="O17" s="35" t="str">
        <f t="shared" si="9"/>
        <v/>
      </c>
      <c r="P17" s="34" t="str">
        <f t="shared" si="5"/>
        <v>DNS</v>
      </c>
      <c r="Q17" s="33" t="str">
        <f t="shared" si="6"/>
        <v>Vento</v>
      </c>
      <c r="R17" s="59">
        <v>770.8</v>
      </c>
      <c r="S17" s="59">
        <v>606.6</v>
      </c>
      <c r="T17" s="59">
        <v>537.4</v>
      </c>
      <c r="U17" s="59">
        <v>1010</v>
      </c>
      <c r="V17" s="59">
        <v>756.2</v>
      </c>
      <c r="W17" s="59">
        <v>648.79999999999995</v>
      </c>
      <c r="X17" s="31">
        <v>614</v>
      </c>
      <c r="Y17" s="30">
        <v>134</v>
      </c>
      <c r="Z17" s="29">
        <f t="shared" si="10"/>
        <v>134</v>
      </c>
      <c r="AA17" s="107"/>
      <c r="AB17" s="30">
        <f t="shared" si="11"/>
        <v>165.03387622149839</v>
      </c>
      <c r="AC17" s="116" t="str">
        <f t="shared" si="7"/>
        <v/>
      </c>
      <c r="AD17" s="117" t="str">
        <f t="shared" si="12"/>
        <v/>
      </c>
      <c r="AE17" s="30" t="str">
        <f t="shared" si="8"/>
        <v/>
      </c>
      <c r="AF17" s="30" t="str">
        <f t="shared" si="13"/>
        <v/>
      </c>
      <c r="AG17" s="117" t="str">
        <f t="shared" si="14"/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225</v>
      </c>
      <c r="C18" s="56" t="s">
        <v>40</v>
      </c>
      <c r="D18" s="56" t="s">
        <v>41</v>
      </c>
      <c r="E18" s="56" t="s">
        <v>42</v>
      </c>
      <c r="F18" s="56" t="s">
        <v>28</v>
      </c>
      <c r="G18" s="55">
        <f t="shared" si="0"/>
        <v>781.6</v>
      </c>
      <c r="H18" s="118">
        <v>0.77777777777777779</v>
      </c>
      <c r="I18" s="54">
        <v>0.8431481481481482</v>
      </c>
      <c r="J18" s="39">
        <f t="shared" si="1"/>
        <v>6.5370370370370412E-2</v>
      </c>
      <c r="K18" s="60">
        <f t="shared" si="2"/>
        <v>5648</v>
      </c>
      <c r="L18" s="35">
        <f t="shared" si="3"/>
        <v>7.1070370370370367E-2</v>
      </c>
      <c r="M18" s="37">
        <f t="shared" si="4"/>
        <v>1</v>
      </c>
      <c r="N18" s="50"/>
      <c r="O18" s="35">
        <f t="shared" si="9"/>
        <v>6.8695370370370365E-2</v>
      </c>
      <c r="P18" s="34">
        <f t="shared" si="5"/>
        <v>7</v>
      </c>
      <c r="Q18" s="47" t="str">
        <f t="shared" si="6"/>
        <v>X-Mamse</v>
      </c>
      <c r="R18" s="46">
        <v>782.6</v>
      </c>
      <c r="S18" s="46">
        <v>627.79999999999995</v>
      </c>
      <c r="T18" s="46">
        <v>558.4</v>
      </c>
      <c r="U18" s="46">
        <v>1018.4</v>
      </c>
      <c r="V18" s="46">
        <v>781.6</v>
      </c>
      <c r="W18" s="46">
        <v>681.8</v>
      </c>
      <c r="X18" s="45">
        <v>633.79999999999995</v>
      </c>
      <c r="Y18" s="30">
        <v>27</v>
      </c>
      <c r="Z18" s="29">
        <f t="shared" si="10"/>
        <v>24.3</v>
      </c>
      <c r="AA18" s="107"/>
      <c r="AB18" s="30">
        <f t="shared" si="11"/>
        <v>33.296307983591042</v>
      </c>
      <c r="AC18" s="116">
        <f t="shared" si="7"/>
        <v>0</v>
      </c>
      <c r="AD18" s="117">
        <f t="shared" si="12"/>
        <v>0</v>
      </c>
      <c r="AE18" s="30">
        <f t="shared" si="8"/>
        <v>2.7</v>
      </c>
      <c r="AF18" s="30">
        <f t="shared" si="13"/>
        <v>-33.296307983591042</v>
      </c>
      <c r="AG18" s="117">
        <f t="shared" si="14"/>
        <v>24.3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65"/>
      <c r="B19" s="64">
        <v>90</v>
      </c>
      <c r="C19" s="56" t="s">
        <v>40</v>
      </c>
      <c r="D19" s="63" t="s">
        <v>88</v>
      </c>
      <c r="E19" s="63" t="s">
        <v>87</v>
      </c>
      <c r="F19" s="63" t="s">
        <v>28</v>
      </c>
      <c r="G19" s="62">
        <f t="shared" si="0"/>
        <v>781.6</v>
      </c>
      <c r="H19" s="118">
        <v>0.77430555555555503</v>
      </c>
      <c r="I19" s="58">
        <v>0.84572916666666664</v>
      </c>
      <c r="J19" s="39">
        <f t="shared" si="1"/>
        <v>7.1423611111111618E-2</v>
      </c>
      <c r="K19" s="60">
        <f t="shared" si="2"/>
        <v>6171</v>
      </c>
      <c r="L19" s="35">
        <f t="shared" si="3"/>
        <v>7.7123611111111101E-2</v>
      </c>
      <c r="M19" s="37">
        <f t="shared" si="4"/>
        <v>6</v>
      </c>
      <c r="N19" s="36"/>
      <c r="O19" s="35">
        <f t="shared" si="9"/>
        <v>6.437777777777777E-2</v>
      </c>
      <c r="P19" s="34">
        <f t="shared" si="5"/>
        <v>2</v>
      </c>
      <c r="Q19" s="33" t="str">
        <f t="shared" si="6"/>
        <v>Xcaliber</v>
      </c>
      <c r="R19" s="46">
        <v>782.6</v>
      </c>
      <c r="S19" s="46">
        <v>627.79999999999995</v>
      </c>
      <c r="T19" s="46">
        <v>558.4</v>
      </c>
      <c r="U19" s="46">
        <v>1018.4</v>
      </c>
      <c r="V19" s="46">
        <v>781.6</v>
      </c>
      <c r="W19" s="46">
        <v>681.8</v>
      </c>
      <c r="X19" s="45">
        <v>633.79999999999995</v>
      </c>
      <c r="Y19" s="30">
        <v>144.9</v>
      </c>
      <c r="Z19" s="29">
        <f t="shared" si="10"/>
        <v>130.41</v>
      </c>
      <c r="AA19" s="107"/>
      <c r="AB19" s="30">
        <f t="shared" si="11"/>
        <v>178.69018617860525</v>
      </c>
      <c r="AC19" s="116">
        <f t="shared" si="7"/>
        <v>6.053240740740734E-3</v>
      </c>
      <c r="AD19" s="117">
        <f t="shared" si="12"/>
        <v>68.815789473684134</v>
      </c>
      <c r="AE19" s="30">
        <f t="shared" si="8"/>
        <v>14.490000000000002</v>
      </c>
      <c r="AF19" s="30">
        <f t="shared" si="13"/>
        <v>-109.87439670492111</v>
      </c>
      <c r="AG19" s="117">
        <f t="shared" si="14"/>
        <v>130.41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>
        <v>0</v>
      </c>
      <c r="C20" s="56" t="s">
        <v>64</v>
      </c>
      <c r="D20" s="56" t="s">
        <v>66</v>
      </c>
      <c r="E20" s="56" t="s">
        <v>65</v>
      </c>
      <c r="F20" s="56" t="s">
        <v>28</v>
      </c>
      <c r="G20" s="55">
        <f t="shared" si="0"/>
        <v>695</v>
      </c>
      <c r="H20" s="118">
        <v>0.77083333333333337</v>
      </c>
      <c r="I20" s="54">
        <v>0.84487268518518521</v>
      </c>
      <c r="J20" s="39">
        <f t="shared" si="1"/>
        <v>7.4039351851851842E-2</v>
      </c>
      <c r="K20" s="60">
        <f t="shared" si="2"/>
        <v>6397</v>
      </c>
      <c r="L20" s="35">
        <f t="shared" si="3"/>
        <v>8.7356944444444432E-2</v>
      </c>
      <c r="M20" s="37">
        <f t="shared" si="4"/>
        <v>11</v>
      </c>
      <c r="N20" s="50"/>
      <c r="O20" s="35">
        <f t="shared" si="9"/>
        <v>7.3898611111111095E-2</v>
      </c>
      <c r="P20" s="34">
        <f t="shared" si="5"/>
        <v>11</v>
      </c>
      <c r="Q20" s="47" t="str">
        <f t="shared" si="6"/>
        <v>Cita</v>
      </c>
      <c r="R20" s="46">
        <v>705</v>
      </c>
      <c r="S20" s="46">
        <v>555</v>
      </c>
      <c r="T20" s="46">
        <v>489</v>
      </c>
      <c r="U20" s="46">
        <v>927</v>
      </c>
      <c r="V20" s="46">
        <v>695</v>
      </c>
      <c r="W20" s="46">
        <v>591</v>
      </c>
      <c r="X20" s="45">
        <v>561</v>
      </c>
      <c r="Y20" s="30">
        <v>153</v>
      </c>
      <c r="Z20" s="29">
        <f t="shared" si="10"/>
        <v>148.60717703349272</v>
      </c>
      <c r="AA20" s="107"/>
      <c r="AB20" s="30">
        <f t="shared" si="11"/>
        <v>189.54545454545453</v>
      </c>
      <c r="AC20" s="116">
        <f t="shared" si="7"/>
        <v>1.6286574074074064E-2</v>
      </c>
      <c r="AD20" s="117">
        <f t="shared" si="12"/>
        <v>185.15263157894725</v>
      </c>
      <c r="AE20" s="30">
        <f t="shared" si="8"/>
        <v>15.3</v>
      </c>
      <c r="AF20" s="30">
        <f t="shared" si="13"/>
        <v>-4.392822966507282</v>
      </c>
      <c r="AG20" s="117">
        <f t="shared" si="14"/>
        <v>148.60717703349272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>
        <v>1</v>
      </c>
      <c r="C21" s="56" t="s">
        <v>92</v>
      </c>
      <c r="D21" s="56" t="s">
        <v>90</v>
      </c>
      <c r="E21" s="56" t="s">
        <v>91</v>
      </c>
      <c r="F21" s="56" t="s">
        <v>28</v>
      </c>
      <c r="G21" s="55">
        <f t="shared" ref="G21" si="15">IF($P$2=1,R21,0)+IF($P$2=2,S21,0)+IF($P$2=3,T21,0)+IF($P$2=4,U21,0)+IF($P$2=5,V21,0)+IF($P$2=6,W21,0)+IF($P$2=7,X21,0)</f>
        <v>709.2</v>
      </c>
      <c r="H21" s="118">
        <v>0.77777777777777779</v>
      </c>
      <c r="I21" s="54">
        <v>0.8413194444444444</v>
      </c>
      <c r="J21" s="39">
        <f t="shared" ref="J21" si="16">IF(AND(I21&gt;0,I21&lt;&gt;"DNF"),I21-H21,0)</f>
        <v>6.3541666666666607E-2</v>
      </c>
      <c r="K21" s="60">
        <f t="shared" ref="K21" si="17">(HOUR(J21)*3600)+(MINUTE(J21)*60)+SECOND(J21)</f>
        <v>5490</v>
      </c>
      <c r="L21" s="35">
        <f t="shared" ref="L21" si="18">IF(G21=0,"vælg vindbane",IF(I21="DNF","",IF(I21=0,"",(K21+($T$2*$P$4-G21*$P$4))/24/60/60)))</f>
        <v>7.5610185185185183E-2</v>
      </c>
      <c r="M21" s="37">
        <f t="shared" ref="M21" si="19">IF(I21=0,"DNS",IF(I21="DNF","DNF",IF($P$2=0,"vindbane",RANK(L21,$L$7:$L$24,1))))</f>
        <v>4</v>
      </c>
      <c r="N21" s="50"/>
      <c r="O21" s="35">
        <f t="shared" ref="O21" si="20">IF(G21=0,"vælg vindbane",IF(I21="DNF","",IF(I21=0,"",L21-($P$4*Y21)/24/60/60)))</f>
        <v>6.6813888888888881E-2</v>
      </c>
      <c r="P21" s="34">
        <f t="shared" ref="P21" si="21">IF(I21=0,"DNS",IF(I21="DNF","DNF",RANK(O21,$O$7:$O$24,1)))</f>
        <v>4</v>
      </c>
      <c r="Q21" s="47" t="str">
        <f t="shared" ref="Q21" si="22">D21</f>
        <v>Finn</v>
      </c>
      <c r="R21" s="46">
        <v>728</v>
      </c>
      <c r="S21" s="46">
        <v>573.20000000000005</v>
      </c>
      <c r="T21" s="46">
        <v>506.4</v>
      </c>
      <c r="U21" s="46">
        <v>963</v>
      </c>
      <c r="V21" s="46">
        <v>709.2</v>
      </c>
      <c r="W21" s="46">
        <v>612.6</v>
      </c>
      <c r="X21" s="45">
        <v>579.79999999999995</v>
      </c>
      <c r="Y21" s="30">
        <v>100</v>
      </c>
      <c r="Z21" s="29">
        <f t="shared" ref="Z21" si="23">IF(AG21&lt;&gt;"",AG21,Y21)</f>
        <v>90</v>
      </c>
      <c r="AA21" s="107"/>
      <c r="AB21" s="30">
        <f t="shared" ref="AB21" si="24">Y21/X21*G21</f>
        <v>122.31804070369094</v>
      </c>
      <c r="AC21" s="116">
        <f t="shared" ref="AC21" si="25">IF(I21&lt;&gt;"",IF(I21&lt;&gt;"DNF",L21-$Z$28,""),"")</f>
        <v>4.539814814814816E-3</v>
      </c>
      <c r="AD21" s="117">
        <f t="shared" ref="AD21" si="26">IF(AC21&lt;&gt;"",(AC21/$P$4)*86400,"")</f>
        <v>51.610526315789485</v>
      </c>
      <c r="AE21" s="30">
        <f t="shared" ref="AE21" si="27">IF(AD21&lt;&gt;"",Y21*0.1,"")</f>
        <v>10</v>
      </c>
      <c r="AF21" s="30">
        <f t="shared" ref="AF21" si="28">IF(AD21&lt;&gt;"",AD21-AB21,"")</f>
        <v>-70.707514387901455</v>
      </c>
      <c r="AG21" s="117">
        <f t="shared" ref="AG21" si="29">IF(AD21&lt;&gt;"",IF(AF21&gt;0,IF(AF21&lt;AE21,Y21+(0.5*AF21),Y21+(0.5*AE21)),IF((AF21*-1)&lt;AE21,Y21+AF21,Y21-AE21)),"")</f>
        <v>90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65"/>
      <c r="B22" s="64"/>
      <c r="C22" s="63" t="s">
        <v>69</v>
      </c>
      <c r="D22" s="63" t="s">
        <v>69</v>
      </c>
      <c r="E22" s="63" t="s">
        <v>70</v>
      </c>
      <c r="F22" s="63" t="s">
        <v>25</v>
      </c>
      <c r="G22" s="62">
        <f t="shared" si="0"/>
        <v>816</v>
      </c>
      <c r="H22" s="118">
        <v>0.77430555555555503</v>
      </c>
      <c r="I22" s="58" t="s">
        <v>89</v>
      </c>
      <c r="J22" s="39">
        <f t="shared" si="1"/>
        <v>0</v>
      </c>
      <c r="K22" s="60">
        <f t="shared" si="2"/>
        <v>0</v>
      </c>
      <c r="L22" s="35" t="str">
        <f t="shared" si="3"/>
        <v/>
      </c>
      <c r="M22" s="37" t="str">
        <f t="shared" si="4"/>
        <v>DNF</v>
      </c>
      <c r="N22" s="36"/>
      <c r="O22" s="35" t="str">
        <f t="shared" si="9"/>
        <v/>
      </c>
      <c r="P22" s="34" t="str">
        <f t="shared" si="5"/>
        <v>DNF</v>
      </c>
      <c r="Q22" s="33" t="str">
        <f t="shared" si="6"/>
        <v>HR 352</v>
      </c>
      <c r="R22" s="59">
        <v>854</v>
      </c>
      <c r="S22" s="59">
        <v>644</v>
      </c>
      <c r="T22" s="59">
        <v>556</v>
      </c>
      <c r="U22" s="59">
        <v>1128</v>
      </c>
      <c r="V22" s="59">
        <v>816</v>
      </c>
      <c r="W22" s="59">
        <v>674</v>
      </c>
      <c r="X22" s="31">
        <v>654</v>
      </c>
      <c r="Y22" s="30">
        <v>153</v>
      </c>
      <c r="Z22" s="29">
        <f t="shared" si="10"/>
        <v>153</v>
      </c>
      <c r="AA22" s="107"/>
      <c r="AB22" s="30">
        <f t="shared" si="11"/>
        <v>190.89908256880736</v>
      </c>
      <c r="AC22" s="116" t="str">
        <f t="shared" si="7"/>
        <v/>
      </c>
      <c r="AD22" s="117" t="str">
        <f t="shared" si="12"/>
        <v/>
      </c>
      <c r="AE22" s="30" t="str">
        <f t="shared" si="8"/>
        <v/>
      </c>
      <c r="AF22" s="30" t="str">
        <f t="shared" si="13"/>
        <v/>
      </c>
      <c r="AG22" s="117" t="str">
        <f t="shared" si="14"/>
        <v/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57"/>
      <c r="B23" s="50">
        <v>90</v>
      </c>
      <c r="C23" s="56" t="s">
        <v>71</v>
      </c>
      <c r="D23" s="56" t="s">
        <v>72</v>
      </c>
      <c r="E23" s="56" t="s">
        <v>83</v>
      </c>
      <c r="F23" s="56" t="s">
        <v>28</v>
      </c>
      <c r="G23" s="55">
        <f t="shared" si="0"/>
        <v>651.79999999999995</v>
      </c>
      <c r="H23" s="118">
        <v>0.78125</v>
      </c>
      <c r="I23" s="54"/>
      <c r="J23" s="39">
        <f t="shared" si="1"/>
        <v>0</v>
      </c>
      <c r="K23" s="60">
        <f t="shared" si="2"/>
        <v>0</v>
      </c>
      <c r="L23" s="35" t="str">
        <f t="shared" si="3"/>
        <v/>
      </c>
      <c r="M23" s="37" t="str">
        <f t="shared" si="4"/>
        <v>DNS</v>
      </c>
      <c r="N23" s="50"/>
      <c r="O23" s="35" t="str">
        <f t="shared" si="9"/>
        <v/>
      </c>
      <c r="P23" s="34" t="str">
        <f t="shared" si="5"/>
        <v>DNS</v>
      </c>
      <c r="Q23" s="47" t="str">
        <f t="shared" si="6"/>
        <v>Exit</v>
      </c>
      <c r="R23" s="46">
        <v>632.4</v>
      </c>
      <c r="S23" s="46">
        <v>515.4</v>
      </c>
      <c r="T23" s="46">
        <v>463.4</v>
      </c>
      <c r="U23" s="46">
        <v>831.2</v>
      </c>
      <c r="V23" s="46">
        <v>651.79999999999995</v>
      </c>
      <c r="W23" s="46" t="s">
        <v>73</v>
      </c>
      <c r="X23" s="45">
        <v>520</v>
      </c>
      <c r="Y23" s="30">
        <v>83</v>
      </c>
      <c r="Z23" s="29">
        <f t="shared" si="10"/>
        <v>83</v>
      </c>
      <c r="AA23" s="107"/>
      <c r="AB23" s="30">
        <f t="shared" si="11"/>
        <v>104.03730769230768</v>
      </c>
      <c r="AC23" s="116" t="str">
        <f t="shared" si="7"/>
        <v/>
      </c>
      <c r="AD23" s="117" t="str">
        <f t="shared" si="12"/>
        <v/>
      </c>
      <c r="AE23" s="30" t="str">
        <f t="shared" si="8"/>
        <v/>
      </c>
      <c r="AF23" s="30" t="str">
        <f t="shared" si="13"/>
        <v/>
      </c>
      <c r="AG23" s="117" t="str">
        <f t="shared" si="14"/>
        <v/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 thickBot="1">
      <c r="A24" s="28"/>
      <c r="B24" s="21"/>
      <c r="C24" s="27"/>
      <c r="D24" s="27"/>
      <c r="E24" s="27"/>
      <c r="F24" s="27"/>
      <c r="G24" s="26">
        <f t="shared" si="0"/>
        <v>1</v>
      </c>
      <c r="H24" s="119">
        <v>0.77430555555555503</v>
      </c>
      <c r="I24" s="25"/>
      <c r="J24" s="39">
        <f t="shared" si="1"/>
        <v>0</v>
      </c>
      <c r="K24" s="60">
        <f t="shared" si="2"/>
        <v>0</v>
      </c>
      <c r="L24" s="35" t="str">
        <f t="shared" si="3"/>
        <v/>
      </c>
      <c r="M24" s="37" t="str">
        <f t="shared" si="4"/>
        <v>DNS</v>
      </c>
      <c r="N24" s="21"/>
      <c r="O24" s="35" t="str">
        <f t="shared" si="9"/>
        <v/>
      </c>
      <c r="P24" s="34" t="str">
        <f t="shared" si="5"/>
        <v>DNS</v>
      </c>
      <c r="Q24" s="33">
        <f t="shared" si="6"/>
        <v>0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6">
        <v>1</v>
      </c>
      <c r="Y24" s="30">
        <v>0</v>
      </c>
      <c r="Z24" s="29">
        <f t="shared" si="10"/>
        <v>0</v>
      </c>
      <c r="AA24" s="107"/>
      <c r="AB24" s="30">
        <f t="shared" si="11"/>
        <v>0</v>
      </c>
      <c r="AC24" s="116" t="str">
        <f t="shared" si="7"/>
        <v/>
      </c>
      <c r="AD24" s="117" t="str">
        <f t="shared" si="12"/>
        <v/>
      </c>
      <c r="AE24" s="30" t="str">
        <f t="shared" si="8"/>
        <v/>
      </c>
      <c r="AF24" s="30" t="str">
        <f t="shared" si="13"/>
        <v/>
      </c>
      <c r="AG24" s="117" t="str">
        <f t="shared" si="14"/>
        <v/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6" customFormat="1" ht="12.75" customHeight="1">
      <c r="A25" s="3"/>
      <c r="B25" s="14"/>
      <c r="C25" s="13"/>
      <c r="D25" s="13"/>
      <c r="E25" s="1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111"/>
      <c r="AB25" s="120"/>
      <c r="AC25" s="120"/>
      <c r="AD25" s="121"/>
      <c r="AE25" s="122"/>
      <c r="AF25" s="122"/>
      <c r="AG25" s="122"/>
    </row>
    <row r="26" spans="1:44" s="6" customFormat="1" ht="12.75" customHeight="1">
      <c r="A26" s="3"/>
      <c r="B26" s="4"/>
      <c r="C26" s="3"/>
      <c r="D26" s="3"/>
      <c r="E26" s="3"/>
      <c r="F26" s="3"/>
      <c r="G26" s="12"/>
      <c r="H26" s="11"/>
      <c r="I26" s="11"/>
      <c r="J26" s="11"/>
      <c r="K26" s="10"/>
      <c r="L26" s="9"/>
      <c r="M26" s="4"/>
      <c r="N26" s="4"/>
      <c r="O26" s="9"/>
      <c r="P26" s="4"/>
      <c r="Q26" s="3"/>
      <c r="R26" s="8"/>
      <c r="S26" s="8"/>
      <c r="T26" s="8"/>
      <c r="U26" s="8"/>
      <c r="V26" s="8"/>
      <c r="W26" s="8"/>
      <c r="X26" s="8"/>
      <c r="Y26" s="123" t="s">
        <v>84</v>
      </c>
      <c r="Z26" s="124">
        <f>MAX(AC7:AC24)</f>
        <v>1.6286574074074064E-2</v>
      </c>
      <c r="AC26" s="120"/>
      <c r="AD26" s="121"/>
      <c r="AE26" s="122"/>
      <c r="AF26" s="122"/>
      <c r="AG26" s="122"/>
    </row>
    <row r="27" spans="1:44" s="6" customFormat="1" ht="12.75" customHeight="1">
      <c r="A27" s="3"/>
      <c r="B27" s="4"/>
      <c r="C27" s="3"/>
      <c r="D27" s="3"/>
      <c r="E27" s="4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125" t="s">
        <v>85</v>
      </c>
      <c r="Z27" s="126">
        <f>Z28+Z26</f>
        <v>8.7356944444444432E-2</v>
      </c>
      <c r="AC27" s="127"/>
      <c r="AD27" s="127"/>
      <c r="AE27" s="127"/>
      <c r="AF27" s="127"/>
      <c r="AG27" s="127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94" t="s">
        <v>86</v>
      </c>
      <c r="Z28" s="128">
        <f>MIN(L7:L24)</f>
        <v>7.1070370370370367E-2</v>
      </c>
      <c r="AC28" s="127"/>
      <c r="AD28" s="127"/>
      <c r="AE28" s="127"/>
      <c r="AF28" s="127"/>
      <c r="AG28" s="127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104"/>
      <c r="I29" s="4"/>
      <c r="J29" s="4"/>
      <c r="K29" s="8"/>
      <c r="L29" s="8"/>
      <c r="M29" s="8"/>
      <c r="N29" s="8"/>
      <c r="O29" s="8"/>
      <c r="P29" s="8"/>
      <c r="Q29" s="8"/>
      <c r="R29" s="8"/>
      <c r="S29" s="7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129"/>
      <c r="AF29" s="129"/>
      <c r="AG29" s="129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129"/>
      <c r="AF30" s="129"/>
      <c r="AG30" s="129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129"/>
      <c r="AF31" s="129"/>
      <c r="AG31" s="129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5.75" customHeight="1">
      <c r="A32" s="3"/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129"/>
      <c r="AF32" s="129"/>
      <c r="AG32" s="129"/>
      <c r="AH32" s="3"/>
      <c r="AI32" s="3"/>
      <c r="AJ32" s="3"/>
      <c r="AK32" s="3"/>
      <c r="AL32" s="3"/>
      <c r="AM32" s="3"/>
      <c r="AN32" s="3"/>
      <c r="AO32" s="3"/>
      <c r="AP32" s="3"/>
    </row>
    <row r="33" spans="2:42" s="6" customFormat="1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129"/>
      <c r="AF33" s="129"/>
      <c r="AG33" s="129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129"/>
      <c r="AF34" s="129"/>
      <c r="AG34" s="129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129"/>
      <c r="AF35" s="129"/>
      <c r="AG35" s="129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129"/>
      <c r="AF36" s="129"/>
      <c r="AG36" s="129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129"/>
      <c r="AF37" s="129"/>
      <c r="AG37" s="129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  <c r="AD38" s="3"/>
      <c r="AE38" s="129"/>
      <c r="AF38" s="129"/>
      <c r="AG38" s="129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29"/>
      <c r="AF39" s="129"/>
      <c r="AG39" s="129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29"/>
      <c r="AF40" s="129"/>
      <c r="AG40" s="129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9"/>
      <c r="AF41" s="129"/>
      <c r="AG41" s="129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9"/>
      <c r="AF42" s="129"/>
      <c r="AG42" s="129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9"/>
      <c r="AF43" s="129"/>
      <c r="AG43" s="129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9"/>
      <c r="AF44" s="129"/>
      <c r="AG44" s="129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9"/>
      <c r="AF45" s="129"/>
      <c r="AG45" s="129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9"/>
      <c r="AF46" s="129"/>
      <c r="AG46" s="129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9"/>
      <c r="AF47" s="129"/>
      <c r="AG47" s="129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9"/>
      <c r="AF48" s="129"/>
      <c r="AG48" s="129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9"/>
      <c r="AF49" s="129"/>
      <c r="AG49" s="129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9"/>
      <c r="AF50" s="129"/>
      <c r="AG50" s="129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9"/>
      <c r="AF51" s="129"/>
      <c r="AG51" s="129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9"/>
      <c r="AF52" s="129"/>
      <c r="AG52" s="129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9"/>
      <c r="AF53" s="129"/>
      <c r="AG53" s="129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9"/>
      <c r="AF54" s="129"/>
      <c r="AG54" s="129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9"/>
      <c r="AF55" s="129"/>
      <c r="AG55" s="129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9"/>
      <c r="AF56" s="129"/>
      <c r="AG56" s="129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9"/>
      <c r="AF57" s="129"/>
      <c r="AG57" s="129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9"/>
      <c r="AF58" s="129"/>
      <c r="AG58" s="129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9"/>
      <c r="AF59" s="129"/>
      <c r="AG59" s="129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9"/>
      <c r="AF60" s="129"/>
      <c r="AG60" s="129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9"/>
      <c r="AF61" s="129"/>
      <c r="AG61" s="129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9"/>
      <c r="AF62" s="129"/>
      <c r="AG62" s="129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9"/>
      <c r="AF63" s="129"/>
      <c r="AG63" s="129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9"/>
      <c r="AF64" s="129"/>
      <c r="AG64" s="129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9"/>
      <c r="AF65" s="129"/>
      <c r="AG65" s="129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9"/>
      <c r="AF66" s="129"/>
      <c r="AG66" s="129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9"/>
      <c r="AF67" s="129"/>
      <c r="AG67" s="129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9"/>
      <c r="AF68" s="129"/>
      <c r="AG68" s="129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9"/>
      <c r="AF69" s="129"/>
      <c r="AG69" s="129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29"/>
      <c r="AF70" s="129"/>
      <c r="AG70" s="129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29"/>
      <c r="AF71" s="129"/>
      <c r="AG71" s="129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129"/>
      <c r="AF72" s="129"/>
      <c r="AG72" s="129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9"/>
      <c r="AF73" s="129"/>
      <c r="AG73" s="129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29"/>
      <c r="AF74" s="129"/>
      <c r="AG74" s="129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29"/>
      <c r="AF75" s="129"/>
      <c r="AG75" s="129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29"/>
      <c r="AF76" s="129"/>
      <c r="AG76" s="129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29"/>
      <c r="AF77" s="129"/>
      <c r="AG77" s="129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29"/>
      <c r="AF78" s="129"/>
      <c r="AG78" s="129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29"/>
      <c r="AF79" s="129"/>
      <c r="AG79" s="129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29"/>
      <c r="AF80" s="129"/>
      <c r="AG80" s="129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29"/>
      <c r="AF81" s="129"/>
      <c r="AG81" s="129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29"/>
      <c r="AF82" s="129"/>
      <c r="AG82" s="129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29"/>
      <c r="AF83" s="129"/>
      <c r="AG83" s="129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29"/>
      <c r="AF84" s="129"/>
      <c r="AG84" s="129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29"/>
      <c r="AF85" s="129"/>
      <c r="AG85" s="129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129"/>
      <c r="AF86" s="129"/>
      <c r="AG86" s="129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29"/>
      <c r="AF87" s="129"/>
      <c r="AG87" s="129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129"/>
      <c r="AF88" s="129"/>
      <c r="AG88" s="129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129"/>
      <c r="AF89" s="129"/>
      <c r="AG89" s="129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129"/>
      <c r="AF90" s="129"/>
      <c r="AG90" s="129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129"/>
      <c r="AF91" s="129"/>
      <c r="AG91" s="129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129"/>
      <c r="AF92" s="129"/>
      <c r="AG92" s="129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129"/>
      <c r="AF93" s="129"/>
      <c r="AG93" s="129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129"/>
      <c r="AF94" s="129"/>
      <c r="AG94" s="129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129"/>
      <c r="AF95" s="129"/>
      <c r="AG95" s="129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129"/>
      <c r="AF96" s="129"/>
      <c r="AG96" s="129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9"/>
      <c r="AF97" s="129"/>
      <c r="AG97" s="129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129"/>
      <c r="AF98" s="129"/>
      <c r="AG98" s="129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129"/>
      <c r="AF99" s="129"/>
      <c r="AG99" s="129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29"/>
      <c r="AF100" s="129"/>
      <c r="AG100" s="129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29"/>
      <c r="AF101" s="129"/>
      <c r="AG101" s="129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29"/>
      <c r="AF102" s="129"/>
      <c r="AG102" s="129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29"/>
      <c r="AF103" s="129"/>
      <c r="AG103" s="129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129"/>
      <c r="AF104" s="129"/>
      <c r="AG104" s="129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129"/>
      <c r="AF105" s="129"/>
      <c r="AG105" s="129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129"/>
      <c r="AF106" s="129"/>
      <c r="AG106" s="129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129"/>
      <c r="AF107" s="129"/>
      <c r="AG107" s="129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129"/>
      <c r="AF108" s="129"/>
      <c r="AG108" s="129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29"/>
      <c r="AF109" s="129"/>
      <c r="AG109" s="129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29"/>
      <c r="AF110" s="129"/>
      <c r="AG110" s="129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29"/>
      <c r="AF111" s="129"/>
      <c r="AG111" s="129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29"/>
      <c r="AF112" s="129"/>
      <c r="AG112" s="129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9"/>
      <c r="AF113" s="129"/>
      <c r="AG113" s="129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29"/>
      <c r="AF114" s="129"/>
      <c r="AG114" s="129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29"/>
      <c r="AF115" s="129"/>
      <c r="AG115" s="129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129"/>
      <c r="AF116" s="129"/>
      <c r="AG116" s="129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129"/>
      <c r="AF117" s="129"/>
      <c r="AG117" s="129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29"/>
      <c r="AF118" s="129"/>
      <c r="AG118" s="129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129"/>
      <c r="AF119" s="129"/>
      <c r="AG119" s="129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129"/>
      <c r="AF120" s="129"/>
      <c r="AG120" s="129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129"/>
      <c r="AF121" s="129"/>
      <c r="AG121" s="129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129"/>
      <c r="AF122" s="129"/>
      <c r="AG122" s="129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129"/>
      <c r="AF123" s="129"/>
      <c r="AG123" s="129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129"/>
      <c r="AF124" s="129"/>
      <c r="AG124" s="129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129"/>
      <c r="AF125" s="129"/>
      <c r="AG125" s="129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29"/>
      <c r="AF126" s="129"/>
      <c r="AG126" s="129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29"/>
      <c r="AF127" s="129"/>
      <c r="AG127" s="129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129"/>
      <c r="AF128" s="129"/>
      <c r="AG128" s="129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129"/>
      <c r="AF129" s="129"/>
      <c r="AG129" s="129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129"/>
      <c r="AF130" s="129"/>
      <c r="AG130" s="129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9"/>
      <c r="AF131" s="129"/>
      <c r="AG131" s="129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129"/>
      <c r="AF132" s="129"/>
      <c r="AG132" s="129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129"/>
      <c r="AF133" s="129"/>
      <c r="AG133" s="129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129"/>
      <c r="AF134" s="129"/>
      <c r="AG134" s="129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129"/>
      <c r="AF135" s="129"/>
      <c r="AG135" s="129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129"/>
      <c r="AF136" s="129"/>
      <c r="AG136" s="129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129"/>
      <c r="AF137" s="129"/>
      <c r="AG137" s="129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29"/>
      <c r="AF138" s="129"/>
      <c r="AG138" s="129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29"/>
      <c r="AF139" s="129"/>
      <c r="AG139" s="129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29"/>
      <c r="AF140" s="129"/>
      <c r="AG140" s="129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29"/>
      <c r="AF141" s="129"/>
      <c r="AG141" s="129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129"/>
      <c r="AF142" s="129"/>
      <c r="AG142" s="129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129"/>
      <c r="AF143" s="129"/>
      <c r="AG143" s="129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129"/>
      <c r="AF144" s="129"/>
      <c r="AG144" s="129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129"/>
      <c r="AF145" s="129"/>
      <c r="AG145" s="129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129"/>
      <c r="AF146" s="129"/>
      <c r="AG146" s="129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129"/>
      <c r="AF147" s="129"/>
      <c r="AG147" s="129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129"/>
      <c r="AF148" s="129"/>
      <c r="AG148" s="129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129"/>
      <c r="AF149" s="129"/>
      <c r="AG149" s="129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129"/>
      <c r="AF150" s="129"/>
      <c r="AG150" s="129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129"/>
      <c r="AF151" s="129"/>
      <c r="AG151" s="129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129"/>
      <c r="AF152" s="129"/>
      <c r="AG152" s="129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129"/>
      <c r="AF153" s="129"/>
      <c r="AG153" s="129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129"/>
      <c r="AF154" s="129"/>
      <c r="AG154" s="129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129"/>
      <c r="AF155" s="129"/>
      <c r="AG155" s="129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129"/>
      <c r="AF156" s="129"/>
      <c r="AG156" s="129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129"/>
      <c r="AF157" s="129"/>
      <c r="AG157" s="129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129"/>
      <c r="AF158" s="129"/>
      <c r="AG158" s="129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129"/>
      <c r="AF159" s="129"/>
      <c r="AG159" s="129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129"/>
      <c r="AF160" s="129"/>
      <c r="AG160" s="129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29"/>
      <c r="AF161" s="129"/>
      <c r="AG161" s="129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29"/>
      <c r="AF162" s="129"/>
      <c r="AG162" s="129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129"/>
      <c r="AF163" s="129"/>
      <c r="AG163" s="129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129"/>
      <c r="AF164" s="129"/>
      <c r="AG164" s="129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29"/>
      <c r="AF165" s="129"/>
      <c r="AG165" s="129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129"/>
      <c r="AF166" s="129"/>
      <c r="AG166" s="129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129"/>
      <c r="AF167" s="129"/>
      <c r="AG167" s="129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129"/>
      <c r="AF168" s="129"/>
      <c r="AG168" s="129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129"/>
      <c r="AF169" s="129"/>
      <c r="AG169" s="129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129"/>
      <c r="AF170" s="129"/>
      <c r="AG170" s="129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129"/>
      <c r="AF171" s="129"/>
      <c r="AG171" s="129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129"/>
      <c r="AF172" s="129"/>
      <c r="AG172" s="129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129"/>
      <c r="AF173" s="129"/>
      <c r="AG173" s="129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9"/>
      <c r="AF174" s="129"/>
      <c r="AG174" s="129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129"/>
      <c r="AF175" s="129"/>
      <c r="AG175" s="129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129"/>
      <c r="AF176" s="129"/>
      <c r="AG176" s="129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129"/>
      <c r="AF177" s="129"/>
      <c r="AG177" s="129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129"/>
      <c r="AF178" s="129"/>
      <c r="AG178" s="129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129"/>
      <c r="AF179" s="129"/>
      <c r="AG179" s="129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29"/>
      <c r="AF180" s="129"/>
      <c r="AG180" s="129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29"/>
      <c r="AF181" s="129"/>
      <c r="AG181" s="129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29"/>
      <c r="AF182" s="129"/>
      <c r="AG182" s="129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29"/>
      <c r="AF183" s="129"/>
      <c r="AG183" s="129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29"/>
      <c r="AF184" s="129"/>
      <c r="AG184" s="129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29"/>
      <c r="AF185" s="129"/>
      <c r="AG185" s="129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29"/>
      <c r="AF186" s="129"/>
      <c r="AG186" s="129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29"/>
      <c r="AF187" s="129"/>
      <c r="AG187" s="129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29"/>
      <c r="AF188" s="129"/>
      <c r="AG188" s="129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29"/>
      <c r="AF189" s="129"/>
      <c r="AG189" s="129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29"/>
      <c r="AF190" s="129"/>
      <c r="AG190" s="129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29"/>
      <c r="AF191" s="129"/>
      <c r="AG191" s="129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29"/>
      <c r="AF192" s="129"/>
      <c r="AG192" s="129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29"/>
      <c r="AF193" s="129"/>
      <c r="AG193" s="129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29"/>
      <c r="AF194" s="129"/>
      <c r="AG194" s="129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29"/>
      <c r="AF195" s="129"/>
      <c r="AG195" s="129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29"/>
      <c r="AF196" s="129"/>
      <c r="AG196" s="129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129"/>
      <c r="AF197" s="129"/>
      <c r="AG197" s="129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129"/>
      <c r="AF198" s="129"/>
      <c r="AG198" s="129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129"/>
      <c r="AF199" s="129"/>
      <c r="AG199" s="129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129"/>
      <c r="AF200" s="129"/>
      <c r="AG200" s="129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29"/>
      <c r="AF201" s="129"/>
      <c r="AG201" s="129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29"/>
      <c r="AF202" s="129"/>
      <c r="AG202" s="129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29"/>
      <c r="AF203" s="129"/>
      <c r="AG203" s="129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29"/>
      <c r="AF204" s="129"/>
      <c r="AG204" s="129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29"/>
      <c r="AF205" s="129"/>
      <c r="AG205" s="129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29"/>
      <c r="AF206" s="129"/>
      <c r="AG206" s="129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29"/>
      <c r="AF207" s="129"/>
      <c r="AG207" s="129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29"/>
      <c r="AF208" s="129"/>
      <c r="AG208" s="129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29"/>
      <c r="AF209" s="129"/>
      <c r="AG209" s="129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29"/>
      <c r="AF210" s="129"/>
      <c r="AG210" s="129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29"/>
      <c r="AF211" s="129"/>
      <c r="AG211" s="129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29"/>
      <c r="AF212" s="129"/>
      <c r="AG212" s="129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29"/>
      <c r="AF213" s="129"/>
      <c r="AG213" s="129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29"/>
      <c r="AF214" s="129"/>
      <c r="AG214" s="129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29"/>
      <c r="AF215" s="129"/>
      <c r="AG215" s="129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29"/>
      <c r="AF216" s="129"/>
      <c r="AG216" s="129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29"/>
      <c r="AF217" s="129"/>
      <c r="AG217" s="129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29"/>
      <c r="AF218" s="129"/>
      <c r="AG218" s="129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29"/>
      <c r="AF219" s="129"/>
      <c r="AG219" s="129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29"/>
      <c r="AF220" s="129"/>
      <c r="AG220" s="129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29"/>
      <c r="AF221" s="129"/>
      <c r="AG221" s="129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29"/>
      <c r="AF222" s="129"/>
      <c r="AG222" s="129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29"/>
      <c r="AF223" s="129"/>
      <c r="AG223" s="129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4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29"/>
      <c r="AF224" s="129"/>
      <c r="AG224" s="129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>
      <c r="B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2:16" ht="12.75" customHeight="1"/>
    <row r="999" spans="2:16" ht="12.75" customHeight="1"/>
    <row r="1000" spans="2:16" ht="12.75" customHeight="1"/>
    <row r="1001" spans="2:16" ht="12.75" customHeight="1"/>
    <row r="1002" spans="2:16" ht="12.75" customHeight="1"/>
  </sheetData>
  <mergeCells count="1">
    <mergeCell ref="L4:M4"/>
  </mergeCells>
  <conditionalFormatting sqref="H7:H9 H11:H24">
    <cfRule type="cellIs" dxfId="97" priority="12" operator="equal">
      <formula>0.78125</formula>
    </cfRule>
    <cfRule type="cellIs" dxfId="96" priority="13" operator="equal">
      <formula>0.777777777777778</formula>
    </cfRule>
    <cfRule type="cellIs" dxfId="95" priority="14" operator="equal">
      <formula>0.774305555555555</formula>
    </cfRule>
    <cfRule type="cellIs" dxfId="94" priority="15" operator="equal">
      <formula>0.770833333333333</formula>
    </cfRule>
  </conditionalFormatting>
  <conditionalFormatting sqref="H10">
    <cfRule type="cellIs" dxfId="93" priority="8" operator="equal">
      <formula>0.78125</formula>
    </cfRule>
    <cfRule type="cellIs" dxfId="92" priority="9" operator="equal">
      <formula>0.777777777777778</formula>
    </cfRule>
    <cfRule type="cellIs" dxfId="91" priority="10" operator="equal">
      <formula>0.774305555555555</formula>
    </cfRule>
    <cfRule type="cellIs" dxfId="90" priority="11" operator="equal">
      <formula>0.770833333333333</formula>
    </cfRule>
  </conditionalFormatting>
  <conditionalFormatting sqref="Z7:Z24">
    <cfRule type="expression" dxfId="89" priority="7">
      <formula>$Z7&lt;&gt;$Y7</formula>
    </cfRule>
  </conditionalFormatting>
  <conditionalFormatting sqref="L7:M24">
    <cfRule type="expression" dxfId="88" priority="4">
      <formula>$M7=1</formula>
    </cfRule>
    <cfRule type="expression" dxfId="87" priority="5">
      <formula>$M7=2</formula>
    </cfRule>
    <cfRule type="expression" dxfId="86" priority="6">
      <formula>$M7=3</formula>
    </cfRule>
  </conditionalFormatting>
  <conditionalFormatting sqref="O7:P24">
    <cfRule type="expression" dxfId="85" priority="1">
      <formula>$P7=1</formula>
    </cfRule>
    <cfRule type="expression" dxfId="84" priority="2">
      <formula>$P7=2</formula>
    </cfRule>
    <cfRule type="expression" dxfId="83" priority="3">
      <formula>$P7=3</formula>
    </cfRule>
  </conditionalFormatting>
  <pageMargins left="0.7" right="0.7" top="0.75" bottom="0.75" header="0.3" footer="0.3"/>
  <pageSetup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X1002"/>
  <sheetViews>
    <sheetView topLeftCell="D2" zoomScaleNormal="100" workbookViewId="0">
      <selection activeCell="Z26" sqref="Z26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18.85546875" style="1" hidden="1" customWidth="1" outlineLevel="1"/>
    <col min="29" max="29" width="13.140625" style="1" hidden="1" customWidth="1" outlineLevel="1"/>
    <col min="30" max="30" width="12.28515625" style="1" hidden="1" customWidth="1" outlineLevel="1"/>
    <col min="31" max="31" width="14.85546875" style="130" hidden="1" customWidth="1" outlineLevel="1"/>
    <col min="32" max="32" width="20.85546875" style="130" hidden="1" customWidth="1" outlineLevel="1"/>
    <col min="33" max="33" width="8.5703125" style="130" hidden="1" customWidth="1" outlineLevel="1"/>
    <col min="34" max="34" width="14" style="1" customWidth="1" collapsed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106"/>
      <c r="AF1" s="106"/>
      <c r="AG1" s="10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60</v>
      </c>
      <c r="R2" s="13"/>
      <c r="S2" s="94" t="s">
        <v>3</v>
      </c>
      <c r="T2" s="93">
        <f>MAX(G7:G25)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06"/>
      <c r="AF3" s="106"/>
      <c r="AG3" s="106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45167</v>
      </c>
      <c r="M4" s="131"/>
      <c r="O4" s="89" t="s">
        <v>1</v>
      </c>
      <c r="P4" s="88">
        <v>3.6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E4" s="106"/>
      <c r="AF4" s="106"/>
      <c r="AG4" s="106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07"/>
      <c r="AB5" s="108"/>
      <c r="AC5" s="109"/>
      <c r="AD5" s="110"/>
      <c r="AE5" s="106"/>
      <c r="AF5" s="106"/>
      <c r="AG5" s="106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111"/>
      <c r="AB6" s="112" t="s">
        <v>76</v>
      </c>
      <c r="AC6" s="112" t="s">
        <v>77</v>
      </c>
      <c r="AD6" s="112" t="s">
        <v>78</v>
      </c>
      <c r="AE6" s="113" t="s">
        <v>79</v>
      </c>
      <c r="AF6" s="114" t="s">
        <v>80</v>
      </c>
      <c r="AG6" s="114" t="s">
        <v>81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4" si="0">IF($P$2=1,R7,0)+IF($P$2=2,S7,0)+IF($P$2=3,T7,0)+IF($P$2=4,U7,0)+IF($P$2=5,V7,0)+IF($P$2=6,W7,0)+IF($P$2=7,X7,0)</f>
        <v>839.6</v>
      </c>
      <c r="H7" s="115">
        <v>0.77430555555555547</v>
      </c>
      <c r="I7" s="58">
        <v>0.82519675925925917</v>
      </c>
      <c r="J7" s="39">
        <f t="shared" ref="J7:J24" si="1">IF(AND(I7&gt;0,I7&lt;&gt;"DNF"),I7-H7,0)</f>
        <v>5.0891203703703702E-2</v>
      </c>
      <c r="K7" s="60">
        <f t="shared" ref="K7:K24" si="2">(HOUR(J7)*3600)+(MINUTE(J7)*60)+SECOND(J7)</f>
        <v>4397</v>
      </c>
      <c r="L7" s="35">
        <f t="shared" ref="L7:L24" si="3">IF(G7=0,"vælg vindbane",IF(I7="DNF","",IF(I7=0,"",(K7+($T$2*$P$4-G7*$P$4))/24/60/60)))</f>
        <v>5.2116203703703706E-2</v>
      </c>
      <c r="M7" s="37">
        <f t="shared" ref="M7:M24" si="4">IF(I7=0,"DNS",IF(I7="DNF","DNF",IF($P$2=0,"vindbane",RANK(L7,$L$7:$L$24,1))))</f>
        <v>2</v>
      </c>
      <c r="N7" s="36"/>
      <c r="O7" s="35">
        <f>IF(G7=0,"vælg vindbane",IF(I7="DNF","",IF(I7=0,"",L7-($P$4*Y7)/24/60/60)))</f>
        <v>4.9854953703703707E-2</v>
      </c>
      <c r="P7" s="34">
        <f t="shared" ref="P7:P24" si="5">IF(I7=0,"DNS",IF(I7="DNF","DNF",RANK(O7,$O$7:$O$24,1)))</f>
        <v>3</v>
      </c>
      <c r="Q7" s="33" t="str">
        <f t="shared" ref="Q7:Q24" si="6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54.269999999999996</v>
      </c>
      <c r="Z7" s="29">
        <f>IF(AG7&lt;&gt;"",AG7,Y7)</f>
        <v>56.983499999999992</v>
      </c>
      <c r="AA7" s="107"/>
      <c r="AB7" s="30">
        <f>Y7/X7*G7</f>
        <v>67.463861415457501</v>
      </c>
      <c r="AC7" s="116">
        <f t="shared" ref="AC7:AC24" si="7">IF(I7&lt;&gt;"",IF(I7&lt;&gt;"DNF",L7-$Z$28,""),"")</f>
        <v>8.5796296296296384E-3</v>
      </c>
      <c r="AD7" s="117">
        <f>IF(AC7&lt;&gt;"",(AC7/$P$4)*86400,"")</f>
        <v>205.9111111111113</v>
      </c>
      <c r="AE7" s="30">
        <f t="shared" ref="AE7:AE24" si="8">IF(AD7&lt;&gt;"",Y7*0.1,"")</f>
        <v>5.4269999999999996</v>
      </c>
      <c r="AF7" s="30">
        <f>IF(AD7&lt;&gt;"",AD7-AB7,"")</f>
        <v>138.4472496956538</v>
      </c>
      <c r="AG7" s="117">
        <f>IF(AD7&lt;&gt;"",IF(AF7&gt;0,IF(AF7&lt;AE7,Y7+(0.5*AF7),Y7+(0.5*AE7)),IF((AF7*-1)&lt;AE7,Y7+AF7,Y7-AE7)),"")</f>
        <v>56.983499999999992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18">
        <v>0.77430555555555547</v>
      </c>
      <c r="I8" s="54">
        <v>0.83418981481481491</v>
      </c>
      <c r="J8" s="39">
        <f t="shared" si="1"/>
        <v>5.9884259259259442E-2</v>
      </c>
      <c r="K8" s="60">
        <f t="shared" si="2"/>
        <v>5174</v>
      </c>
      <c r="L8" s="35">
        <f t="shared" si="3"/>
        <v>6.1109259259259259E-2</v>
      </c>
      <c r="M8" s="37">
        <f t="shared" si="4"/>
        <v>4</v>
      </c>
      <c r="N8" s="50"/>
      <c r="O8" s="35">
        <f t="shared" ref="O8:O24" si="9">IF(G8=0,"vælg vindbane",IF(I8="DNF","",IF(I8=0,"",L8-($P$4*Y8)/24/60/60)))</f>
        <v>5.6721759259259256E-2</v>
      </c>
      <c r="P8" s="34">
        <f t="shared" si="5"/>
        <v>4</v>
      </c>
      <c r="Q8" s="47" t="str">
        <f t="shared" si="6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30">
        <v>105.3</v>
      </c>
      <c r="Z8" s="29">
        <f>IF(AG8&lt;&gt;"",AG8,Y8)</f>
        <v>110.565</v>
      </c>
      <c r="AA8" s="107"/>
      <c r="AB8" s="30">
        <f>Y8/X8*G8</f>
        <v>130.90002961208174</v>
      </c>
      <c r="AC8" s="116">
        <f t="shared" si="7"/>
        <v>1.7572685185185191E-2</v>
      </c>
      <c r="AD8" s="117">
        <f>IF(AC8&lt;&gt;"",(AC8/$P$4)*86400,"")</f>
        <v>421.74444444444458</v>
      </c>
      <c r="AE8" s="30">
        <f t="shared" si="8"/>
        <v>10.530000000000001</v>
      </c>
      <c r="AF8" s="30">
        <f>IF(AD8&lt;&gt;"",AD8-AB8,"")</f>
        <v>290.84441483236287</v>
      </c>
      <c r="AG8" s="117">
        <f>IF(AD8&lt;&gt;"",IF(AF8&gt;0,IF(AF8&lt;AE8,Y8+(0.5*AF8),Y8+(0.5*AE8)),IF((AF8*-1)&lt;AE8,Y8+AF8,Y8-AE8)),"")</f>
        <v>110.565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65"/>
      <c r="B9" s="64">
        <v>109</v>
      </c>
      <c r="C9" s="63" t="s">
        <v>22</v>
      </c>
      <c r="D9" s="63" t="s">
        <v>68</v>
      </c>
      <c r="E9" s="63" t="s">
        <v>27</v>
      </c>
      <c r="F9" s="63" t="s">
        <v>25</v>
      </c>
      <c r="G9" s="62">
        <f t="shared" si="0"/>
        <v>839.6</v>
      </c>
      <c r="H9" s="118">
        <v>0.77430555555555547</v>
      </c>
      <c r="I9" s="58"/>
      <c r="J9" s="39">
        <f t="shared" si="1"/>
        <v>0</v>
      </c>
      <c r="K9" s="60">
        <f t="shared" si="2"/>
        <v>0</v>
      </c>
      <c r="L9" s="35" t="str">
        <f t="shared" si="3"/>
        <v/>
      </c>
      <c r="M9" s="37" t="str">
        <f t="shared" si="4"/>
        <v>DNS</v>
      </c>
      <c r="N9" s="36"/>
      <c r="O9" s="35" t="str">
        <f t="shared" si="9"/>
        <v/>
      </c>
      <c r="P9" s="34" t="str">
        <f t="shared" si="5"/>
        <v>DNS</v>
      </c>
      <c r="Q9" s="33" t="str">
        <f t="shared" si="6"/>
        <v>rød stribe</v>
      </c>
      <c r="R9" s="59">
        <v>839.6</v>
      </c>
      <c r="S9" s="59">
        <v>668</v>
      </c>
      <c r="T9" s="59">
        <v>594.79999999999995</v>
      </c>
      <c r="U9" s="59">
        <v>1083.2</v>
      </c>
      <c r="V9" s="59">
        <v>822.2</v>
      </c>
      <c r="W9" s="59">
        <v>717</v>
      </c>
      <c r="X9" s="31">
        <v>675.4</v>
      </c>
      <c r="Y9" s="30">
        <v>105.3</v>
      </c>
      <c r="Z9" s="29">
        <f t="shared" ref="Z9:Z24" si="10">IF(AG9&lt;&gt;"",AG9,Y9)</f>
        <v>105.3</v>
      </c>
      <c r="AA9" s="107"/>
      <c r="AB9" s="30">
        <f t="shared" ref="AB9:AB24" si="11">Y9/X9*G9</f>
        <v>130.90002961208174</v>
      </c>
      <c r="AC9" s="116" t="str">
        <f t="shared" si="7"/>
        <v/>
      </c>
      <c r="AD9" s="117" t="str">
        <f t="shared" ref="AD9:AD24" si="12">IF(AC9&lt;&gt;"",(AC9/$P$4)*86400,"")</f>
        <v/>
      </c>
      <c r="AE9" s="30" t="str">
        <f t="shared" si="8"/>
        <v/>
      </c>
      <c r="AF9" s="30" t="str">
        <f t="shared" ref="AF9:AF24" si="13">IF(AD9&lt;&gt;"",AD9-AB9,"")</f>
        <v/>
      </c>
      <c r="AG9" s="117" t="str">
        <f t="shared" ref="AG9:AG24" si="14">IF(AD9&lt;&gt;"",IF(AF9&gt;0,IF(AF9&lt;AE9,Y9+(0.5*AF9),Y9+(0.5*AE9)),IF((AF9*-1)&lt;AE9,Y9+AF9,Y9-AE9)),"")</f>
        <v/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82</v>
      </c>
      <c r="E10" s="56" t="s">
        <v>27</v>
      </c>
      <c r="F10" s="56" t="s">
        <v>25</v>
      </c>
      <c r="G10" s="55">
        <f t="shared" si="0"/>
        <v>839.6</v>
      </c>
      <c r="H10" s="118">
        <v>0.77430555555555547</v>
      </c>
      <c r="I10" s="54" t="s">
        <v>89</v>
      </c>
      <c r="J10" s="39">
        <f t="shared" si="1"/>
        <v>0</v>
      </c>
      <c r="K10" s="60">
        <f t="shared" si="2"/>
        <v>0</v>
      </c>
      <c r="L10" s="35" t="str">
        <f t="shared" si="3"/>
        <v/>
      </c>
      <c r="M10" s="37" t="str">
        <f t="shared" si="4"/>
        <v>DNF</v>
      </c>
      <c r="N10" s="50"/>
      <c r="O10" s="35" t="str">
        <f t="shared" si="9"/>
        <v/>
      </c>
      <c r="P10" s="34" t="str">
        <f t="shared" si="5"/>
        <v>DNF</v>
      </c>
      <c r="Q10" s="47" t="str">
        <f t="shared" si="6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30">
        <v>105.3</v>
      </c>
      <c r="Z10" s="29">
        <f t="shared" si="10"/>
        <v>105.3</v>
      </c>
      <c r="AA10" s="107"/>
      <c r="AB10" s="30">
        <f t="shared" si="11"/>
        <v>130.90002961208174</v>
      </c>
      <c r="AC10" s="116" t="str">
        <f t="shared" si="7"/>
        <v/>
      </c>
      <c r="AD10" s="117" t="str">
        <f t="shared" si="12"/>
        <v/>
      </c>
      <c r="AE10" s="30" t="str">
        <f t="shared" si="8"/>
        <v/>
      </c>
      <c r="AF10" s="30" t="str">
        <f t="shared" si="13"/>
        <v/>
      </c>
      <c r="AG10" s="117" t="str">
        <f t="shared" si="14"/>
        <v/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65"/>
      <c r="B11" s="64">
        <v>436</v>
      </c>
      <c r="C11" s="63" t="s">
        <v>29</v>
      </c>
      <c r="D11" s="63" t="s">
        <v>30</v>
      </c>
      <c r="E11" s="63" t="s">
        <v>31</v>
      </c>
      <c r="F11" s="63" t="s">
        <v>28</v>
      </c>
      <c r="G11" s="62">
        <f t="shared" si="0"/>
        <v>823.2</v>
      </c>
      <c r="H11" s="118">
        <v>0.77430555555555503</v>
      </c>
      <c r="I11" s="58" t="s">
        <v>89</v>
      </c>
      <c r="J11" s="39">
        <f t="shared" si="1"/>
        <v>0</v>
      </c>
      <c r="K11" s="60">
        <f t="shared" si="2"/>
        <v>0</v>
      </c>
      <c r="L11" s="35" t="str">
        <f t="shared" si="3"/>
        <v/>
      </c>
      <c r="M11" s="37" t="str">
        <f t="shared" si="4"/>
        <v>DNF</v>
      </c>
      <c r="N11" s="36"/>
      <c r="O11" s="35" t="str">
        <f t="shared" si="9"/>
        <v/>
      </c>
      <c r="P11" s="34" t="str">
        <f t="shared" si="5"/>
        <v>DNF</v>
      </c>
      <c r="Q11" s="33" t="str">
        <f t="shared" si="6"/>
        <v>Isabel 2</v>
      </c>
      <c r="R11" s="59">
        <v>823.2</v>
      </c>
      <c r="S11" s="59">
        <v>655.8</v>
      </c>
      <c r="T11" s="59">
        <v>686.8</v>
      </c>
      <c r="U11" s="59">
        <v>1067.4000000000001</v>
      </c>
      <c r="V11" s="59">
        <v>808.6</v>
      </c>
      <c r="W11" s="59">
        <v>698.8</v>
      </c>
      <c r="X11" s="31">
        <v>663.8</v>
      </c>
      <c r="Y11" s="30">
        <v>93.15</v>
      </c>
      <c r="Z11" s="29">
        <f t="shared" si="10"/>
        <v>93.15</v>
      </c>
      <c r="AA11" s="107"/>
      <c r="AB11" s="30">
        <f t="shared" si="11"/>
        <v>115.51834890027118</v>
      </c>
      <c r="AC11" s="116" t="str">
        <f t="shared" si="7"/>
        <v/>
      </c>
      <c r="AD11" s="117" t="str">
        <f t="shared" si="12"/>
        <v/>
      </c>
      <c r="AE11" s="30" t="str">
        <f t="shared" si="8"/>
        <v/>
      </c>
      <c r="AF11" s="30" t="str">
        <f t="shared" si="13"/>
        <v/>
      </c>
      <c r="AG11" s="117" t="str">
        <f t="shared" si="14"/>
        <v/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88</v>
      </c>
      <c r="C12" s="56" t="s">
        <v>32</v>
      </c>
      <c r="D12" s="56" t="s">
        <v>33</v>
      </c>
      <c r="E12" s="56" t="s">
        <v>34</v>
      </c>
      <c r="F12" s="56" t="s">
        <v>28</v>
      </c>
      <c r="G12" s="55">
        <f t="shared" si="0"/>
        <v>838.2</v>
      </c>
      <c r="H12" s="118">
        <v>0.77083333333333337</v>
      </c>
      <c r="I12" s="54" t="s">
        <v>89</v>
      </c>
      <c r="J12" s="39">
        <f t="shared" si="1"/>
        <v>0</v>
      </c>
      <c r="K12" s="60">
        <f t="shared" si="2"/>
        <v>0</v>
      </c>
      <c r="L12" s="35" t="str">
        <f t="shared" si="3"/>
        <v/>
      </c>
      <c r="M12" s="37" t="str">
        <f t="shared" si="4"/>
        <v>DNF</v>
      </c>
      <c r="N12" s="50"/>
      <c r="O12" s="35" t="str">
        <f t="shared" si="9"/>
        <v/>
      </c>
      <c r="P12" s="34" t="str">
        <f t="shared" si="5"/>
        <v>DNF</v>
      </c>
      <c r="Q12" s="47" t="str">
        <f t="shared" si="6"/>
        <v>Havheksen</v>
      </c>
      <c r="R12" s="46">
        <v>838.2</v>
      </c>
      <c r="S12" s="46">
        <v>660.4</v>
      </c>
      <c r="T12" s="46">
        <v>584.79999999999995</v>
      </c>
      <c r="U12" s="46">
        <v>1121.5999999999999</v>
      </c>
      <c r="V12" s="46">
        <v>846.4</v>
      </c>
      <c r="W12" s="46">
        <v>721.4</v>
      </c>
      <c r="X12" s="45">
        <v>668.2</v>
      </c>
      <c r="Y12" s="30">
        <v>93.15</v>
      </c>
      <c r="Z12" s="29">
        <f t="shared" si="10"/>
        <v>93.15</v>
      </c>
      <c r="AA12" s="107"/>
      <c r="AB12" s="30">
        <f t="shared" si="11"/>
        <v>116.8487428913499</v>
      </c>
      <c r="AC12" s="116" t="str">
        <f t="shared" si="7"/>
        <v/>
      </c>
      <c r="AD12" s="117" t="str">
        <f t="shared" si="12"/>
        <v/>
      </c>
      <c r="AE12" s="30" t="str">
        <f t="shared" si="8"/>
        <v/>
      </c>
      <c r="AF12" s="30" t="str">
        <f t="shared" si="13"/>
        <v/>
      </c>
      <c r="AG12" s="117" t="str">
        <f t="shared" si="14"/>
        <v/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65"/>
      <c r="B13" s="64">
        <v>220</v>
      </c>
      <c r="C13" s="63" t="s">
        <v>35</v>
      </c>
      <c r="D13" s="63" t="s">
        <v>36</v>
      </c>
      <c r="E13" s="63" t="s">
        <v>67</v>
      </c>
      <c r="F13" s="63" t="s">
        <v>28</v>
      </c>
      <c r="G13" s="62">
        <f t="shared" si="0"/>
        <v>869</v>
      </c>
      <c r="H13" s="118">
        <v>0.77083333333333337</v>
      </c>
      <c r="I13" s="58"/>
      <c r="J13" s="39">
        <f t="shared" si="1"/>
        <v>0</v>
      </c>
      <c r="K13" s="60">
        <f t="shared" si="2"/>
        <v>0</v>
      </c>
      <c r="L13" s="35" t="str">
        <f t="shared" si="3"/>
        <v/>
      </c>
      <c r="M13" s="37" t="str">
        <f t="shared" si="4"/>
        <v>DNS</v>
      </c>
      <c r="N13" s="36"/>
      <c r="O13" s="35" t="str">
        <f t="shared" si="9"/>
        <v/>
      </c>
      <c r="P13" s="34" t="str">
        <f t="shared" si="5"/>
        <v>DNS</v>
      </c>
      <c r="Q13" s="33" t="str">
        <f t="shared" si="6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97.524490416793284</v>
      </c>
      <c r="Z13" s="29">
        <f t="shared" si="10"/>
        <v>97.524490416793284</v>
      </c>
      <c r="AA13" s="107"/>
      <c r="AB13" s="30">
        <f t="shared" si="11"/>
        <v>122.46933839912334</v>
      </c>
      <c r="AC13" s="116" t="str">
        <f t="shared" si="7"/>
        <v/>
      </c>
      <c r="AD13" s="117" t="str">
        <f t="shared" si="12"/>
        <v/>
      </c>
      <c r="AE13" s="30" t="str">
        <f t="shared" si="8"/>
        <v/>
      </c>
      <c r="AF13" s="30" t="str">
        <f t="shared" si="13"/>
        <v/>
      </c>
      <c r="AG13" s="117" t="str">
        <f t="shared" si="14"/>
        <v/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802.2</v>
      </c>
      <c r="H14" s="118">
        <v>0.77430555555555503</v>
      </c>
      <c r="I14" s="54">
        <v>0.84027777777777779</v>
      </c>
      <c r="J14" s="39">
        <f t="shared" si="1"/>
        <v>6.5972222222222765E-2</v>
      </c>
      <c r="K14" s="60">
        <f t="shared" si="2"/>
        <v>5700</v>
      </c>
      <c r="L14" s="35">
        <f t="shared" si="3"/>
        <v>6.8755555555555542E-2</v>
      </c>
      <c r="M14" s="37">
        <f t="shared" si="4"/>
        <v>7</v>
      </c>
      <c r="N14" s="50"/>
      <c r="O14" s="35">
        <f t="shared" si="9"/>
        <v>6.5541586184365244E-2</v>
      </c>
      <c r="P14" s="34">
        <f t="shared" si="5"/>
        <v>7</v>
      </c>
      <c r="Q14" s="47" t="str">
        <f t="shared" si="6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30">
        <v>77.135264908567251</v>
      </c>
      <c r="Z14" s="29">
        <f t="shared" si="10"/>
        <v>80.992028153995619</v>
      </c>
      <c r="AA14" s="107"/>
      <c r="AB14" s="30">
        <f t="shared" si="11"/>
        <v>93.55595631940227</v>
      </c>
      <c r="AC14" s="116">
        <f t="shared" si="7"/>
        <v>2.5218981481481474E-2</v>
      </c>
      <c r="AD14" s="117">
        <f t="shared" si="12"/>
        <v>605.25555555555536</v>
      </c>
      <c r="AE14" s="30">
        <f t="shared" si="8"/>
        <v>7.7135264908567258</v>
      </c>
      <c r="AF14" s="30">
        <f t="shared" si="13"/>
        <v>511.69959923615306</v>
      </c>
      <c r="AG14" s="117">
        <f t="shared" si="14"/>
        <v>80.992028153995619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65"/>
      <c r="B15" s="64">
        <v>135</v>
      </c>
      <c r="C15" s="63" t="s">
        <v>38</v>
      </c>
      <c r="D15" s="63" t="s">
        <v>51</v>
      </c>
      <c r="E15" s="63" t="s">
        <v>63</v>
      </c>
      <c r="F15" s="63" t="s">
        <v>28</v>
      </c>
      <c r="G15" s="62">
        <f t="shared" si="0"/>
        <v>727.6</v>
      </c>
      <c r="H15" s="118">
        <v>0.77430555555555547</v>
      </c>
      <c r="I15" s="58"/>
      <c r="J15" s="39">
        <f t="shared" si="1"/>
        <v>0</v>
      </c>
      <c r="K15" s="60">
        <f t="shared" si="2"/>
        <v>0</v>
      </c>
      <c r="L15" s="35" t="str">
        <f t="shared" si="3"/>
        <v/>
      </c>
      <c r="M15" s="37" t="str">
        <f t="shared" si="4"/>
        <v>DNS</v>
      </c>
      <c r="N15" s="36"/>
      <c r="O15" s="35" t="str">
        <f t="shared" si="9"/>
        <v/>
      </c>
      <c r="P15" s="34" t="str">
        <f t="shared" si="5"/>
        <v>DNS</v>
      </c>
      <c r="Q15" s="33" t="str">
        <f t="shared" si="6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95</v>
      </c>
      <c r="Z15" s="29">
        <f t="shared" si="10"/>
        <v>95</v>
      </c>
      <c r="AA15" s="107"/>
      <c r="AB15" s="30">
        <f t="shared" si="11"/>
        <v>115.85987261146497</v>
      </c>
      <c r="AC15" s="116" t="str">
        <f t="shared" si="7"/>
        <v/>
      </c>
      <c r="AD15" s="117" t="str">
        <f t="shared" si="12"/>
        <v/>
      </c>
      <c r="AE15" s="30" t="str">
        <f t="shared" si="8"/>
        <v/>
      </c>
      <c r="AF15" s="30" t="str">
        <f t="shared" si="13"/>
        <v/>
      </c>
      <c r="AG15" s="117" t="str">
        <f t="shared" si="14"/>
        <v/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153</v>
      </c>
      <c r="C16" s="56" t="s">
        <v>50</v>
      </c>
      <c r="D16" s="56" t="s">
        <v>62</v>
      </c>
      <c r="E16" s="56" t="s">
        <v>39</v>
      </c>
      <c r="F16" s="56" t="s">
        <v>28</v>
      </c>
      <c r="G16" s="55">
        <f t="shared" si="0"/>
        <v>744.4</v>
      </c>
      <c r="H16" s="118">
        <v>0.77777777777777779</v>
      </c>
      <c r="I16" s="54">
        <v>0.81612268518518516</v>
      </c>
      <c r="J16" s="39">
        <f t="shared" si="1"/>
        <v>3.8344907407407369E-2</v>
      </c>
      <c r="K16" s="60">
        <f t="shared" si="2"/>
        <v>3313</v>
      </c>
      <c r="L16" s="35">
        <f t="shared" si="3"/>
        <v>4.3536574074074068E-2</v>
      </c>
      <c r="M16" s="37">
        <f t="shared" si="4"/>
        <v>1</v>
      </c>
      <c r="N16" s="50"/>
      <c r="O16" s="35">
        <f t="shared" si="9"/>
        <v>4.3536574074074068E-2</v>
      </c>
      <c r="P16" s="34">
        <f t="shared" si="5"/>
        <v>1</v>
      </c>
      <c r="Q16" s="47" t="str">
        <f t="shared" si="6"/>
        <v>Tøf Tøf</v>
      </c>
      <c r="R16" s="46">
        <v>744.4</v>
      </c>
      <c r="S16" s="46">
        <v>612.20000000000005</v>
      </c>
      <c r="T16" s="46">
        <v>533</v>
      </c>
      <c r="U16" s="46">
        <v>967.2</v>
      </c>
      <c r="V16" s="46">
        <v>777</v>
      </c>
      <c r="W16" s="46">
        <v>667.4</v>
      </c>
      <c r="X16" s="45">
        <v>612.20000000000005</v>
      </c>
      <c r="Y16" s="30">
        <v>0</v>
      </c>
      <c r="Z16" s="29">
        <f t="shared" si="10"/>
        <v>0</v>
      </c>
      <c r="AA16" s="107"/>
      <c r="AB16" s="30">
        <f t="shared" si="11"/>
        <v>0</v>
      </c>
      <c r="AC16" s="116">
        <f t="shared" si="7"/>
        <v>0</v>
      </c>
      <c r="AD16" s="117">
        <f t="shared" si="12"/>
        <v>0</v>
      </c>
      <c r="AE16" s="30">
        <f t="shared" si="8"/>
        <v>0</v>
      </c>
      <c r="AF16" s="30">
        <f t="shared" si="13"/>
        <v>0</v>
      </c>
      <c r="AG16" s="117">
        <f t="shared" si="14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65"/>
      <c r="B17" s="64">
        <v>100</v>
      </c>
      <c r="C17" s="63" t="s">
        <v>47</v>
      </c>
      <c r="D17" s="63" t="s">
        <v>49</v>
      </c>
      <c r="E17" s="63" t="s">
        <v>48</v>
      </c>
      <c r="F17" s="63" t="s">
        <v>28</v>
      </c>
      <c r="G17" s="62">
        <f t="shared" si="0"/>
        <v>770.8</v>
      </c>
      <c r="H17" s="118">
        <v>0.77430555555555503</v>
      </c>
      <c r="I17" s="58"/>
      <c r="J17" s="39">
        <f t="shared" si="1"/>
        <v>0</v>
      </c>
      <c r="K17" s="60">
        <f t="shared" si="2"/>
        <v>0</v>
      </c>
      <c r="L17" s="35" t="str">
        <f t="shared" si="3"/>
        <v/>
      </c>
      <c r="M17" s="37" t="str">
        <f t="shared" si="4"/>
        <v>DNS</v>
      </c>
      <c r="N17" s="36"/>
      <c r="O17" s="35" t="str">
        <f t="shared" si="9"/>
        <v/>
      </c>
      <c r="P17" s="34" t="str">
        <f t="shared" si="5"/>
        <v>DNS</v>
      </c>
      <c r="Q17" s="33" t="str">
        <f t="shared" si="6"/>
        <v>Vento</v>
      </c>
      <c r="R17" s="59">
        <v>770.8</v>
      </c>
      <c r="S17" s="59">
        <v>606.6</v>
      </c>
      <c r="T17" s="59">
        <v>537.4</v>
      </c>
      <c r="U17" s="59">
        <v>1010</v>
      </c>
      <c r="V17" s="59">
        <v>756.2</v>
      </c>
      <c r="W17" s="59">
        <v>648.79999999999995</v>
      </c>
      <c r="X17" s="31">
        <v>614</v>
      </c>
      <c r="Y17" s="30">
        <v>134</v>
      </c>
      <c r="Z17" s="29">
        <f t="shared" si="10"/>
        <v>134</v>
      </c>
      <c r="AA17" s="107"/>
      <c r="AB17" s="30">
        <f t="shared" si="11"/>
        <v>168.22019543973943</v>
      </c>
      <c r="AC17" s="116" t="str">
        <f t="shared" si="7"/>
        <v/>
      </c>
      <c r="AD17" s="117" t="str">
        <f t="shared" si="12"/>
        <v/>
      </c>
      <c r="AE17" s="30" t="str">
        <f t="shared" si="8"/>
        <v/>
      </c>
      <c r="AF17" s="30" t="str">
        <f t="shared" si="13"/>
        <v/>
      </c>
      <c r="AG17" s="117" t="str">
        <f t="shared" si="14"/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225</v>
      </c>
      <c r="C18" s="56" t="s">
        <v>40</v>
      </c>
      <c r="D18" s="56" t="s">
        <v>41</v>
      </c>
      <c r="E18" s="56" t="s">
        <v>42</v>
      </c>
      <c r="F18" s="56" t="s">
        <v>28</v>
      </c>
      <c r="G18" s="55">
        <f t="shared" si="0"/>
        <v>782.6</v>
      </c>
      <c r="H18" s="118">
        <v>0.77777777777777779</v>
      </c>
      <c r="I18" s="54">
        <v>0.83605324074074072</v>
      </c>
      <c r="J18" s="39">
        <f t="shared" si="1"/>
        <v>5.8275462962962932E-2</v>
      </c>
      <c r="K18" s="60">
        <f t="shared" si="2"/>
        <v>5035</v>
      </c>
      <c r="L18" s="35">
        <f t="shared" si="3"/>
        <v>6.1875462962962965E-2</v>
      </c>
      <c r="M18" s="37">
        <f t="shared" si="4"/>
        <v>5</v>
      </c>
      <c r="N18" s="50"/>
      <c r="O18" s="35">
        <f t="shared" si="9"/>
        <v>6.0862962962962966E-2</v>
      </c>
      <c r="P18" s="34">
        <f t="shared" si="5"/>
        <v>6</v>
      </c>
      <c r="Q18" s="47" t="str">
        <f t="shared" si="6"/>
        <v>X-Mamse</v>
      </c>
      <c r="R18" s="46">
        <v>782.6</v>
      </c>
      <c r="S18" s="46">
        <v>627.79999999999995</v>
      </c>
      <c r="T18" s="46">
        <v>558.4</v>
      </c>
      <c r="U18" s="46">
        <v>1018.4</v>
      </c>
      <c r="V18" s="46">
        <v>781.6</v>
      </c>
      <c r="W18" s="46">
        <v>681.8</v>
      </c>
      <c r="X18" s="45">
        <v>633.79999999999995</v>
      </c>
      <c r="Y18" s="30">
        <v>24.3</v>
      </c>
      <c r="Z18" s="29">
        <f t="shared" si="10"/>
        <v>25.515000000000001</v>
      </c>
      <c r="AA18" s="107"/>
      <c r="AB18" s="30">
        <f t="shared" si="11"/>
        <v>30.005017355632699</v>
      </c>
      <c r="AC18" s="116">
        <f t="shared" si="7"/>
        <v>1.8338888888888898E-2</v>
      </c>
      <c r="AD18" s="117">
        <f t="shared" si="12"/>
        <v>440.13333333333355</v>
      </c>
      <c r="AE18" s="30">
        <f t="shared" si="8"/>
        <v>2.4300000000000002</v>
      </c>
      <c r="AF18" s="30">
        <f t="shared" si="13"/>
        <v>410.12831597770088</v>
      </c>
      <c r="AG18" s="117">
        <f t="shared" si="14"/>
        <v>25.515000000000001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65"/>
      <c r="B19" s="64">
        <v>90</v>
      </c>
      <c r="C19" s="56" t="s">
        <v>40</v>
      </c>
      <c r="D19" s="63" t="s">
        <v>88</v>
      </c>
      <c r="E19" s="63" t="s">
        <v>87</v>
      </c>
      <c r="F19" s="63" t="s">
        <v>28</v>
      </c>
      <c r="G19" s="62">
        <f t="shared" si="0"/>
        <v>782.6</v>
      </c>
      <c r="H19" s="118">
        <v>0.77430555555555503</v>
      </c>
      <c r="I19" s="58">
        <v>0.8343518518518519</v>
      </c>
      <c r="J19" s="39">
        <f t="shared" si="1"/>
        <v>6.0046296296296875E-2</v>
      </c>
      <c r="K19" s="60">
        <f t="shared" si="2"/>
        <v>5188</v>
      </c>
      <c r="L19" s="35">
        <f t="shared" si="3"/>
        <v>6.3646296296296298E-2</v>
      </c>
      <c r="M19" s="37">
        <f t="shared" si="4"/>
        <v>6</v>
      </c>
      <c r="N19" s="36"/>
      <c r="O19" s="35">
        <f t="shared" si="9"/>
        <v>5.8212546296296297E-2</v>
      </c>
      <c r="P19" s="34">
        <f t="shared" si="5"/>
        <v>5</v>
      </c>
      <c r="Q19" s="33" t="str">
        <f t="shared" si="6"/>
        <v>Xcaliber</v>
      </c>
      <c r="R19" s="46">
        <v>782.6</v>
      </c>
      <c r="S19" s="46">
        <v>627.79999999999995</v>
      </c>
      <c r="T19" s="46">
        <v>558.4</v>
      </c>
      <c r="U19" s="46">
        <v>1018.4</v>
      </c>
      <c r="V19" s="46">
        <v>781.6</v>
      </c>
      <c r="W19" s="46">
        <v>681.8</v>
      </c>
      <c r="X19" s="45">
        <v>633.79999999999995</v>
      </c>
      <c r="Y19" s="30">
        <v>130.41</v>
      </c>
      <c r="Z19" s="29">
        <f t="shared" si="10"/>
        <v>136.93049999999999</v>
      </c>
      <c r="AA19" s="107"/>
      <c r="AB19" s="30">
        <f t="shared" si="11"/>
        <v>161.02692647522881</v>
      </c>
      <c r="AC19" s="116">
        <f t="shared" si="7"/>
        <v>2.010972222222223E-2</v>
      </c>
      <c r="AD19" s="117">
        <f t="shared" si="12"/>
        <v>482.6333333333335</v>
      </c>
      <c r="AE19" s="30">
        <f t="shared" si="8"/>
        <v>13.041</v>
      </c>
      <c r="AF19" s="30">
        <f t="shared" si="13"/>
        <v>321.60640685810472</v>
      </c>
      <c r="AG19" s="117">
        <f t="shared" si="14"/>
        <v>136.93049999999999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>
        <v>0</v>
      </c>
      <c r="C20" s="56" t="s">
        <v>64</v>
      </c>
      <c r="D20" s="56" t="s">
        <v>66</v>
      </c>
      <c r="E20" s="56" t="s">
        <v>65</v>
      </c>
      <c r="F20" s="56" t="s">
        <v>28</v>
      </c>
      <c r="G20" s="55">
        <f t="shared" si="0"/>
        <v>705</v>
      </c>
      <c r="H20" s="118">
        <v>0.77083333333333337</v>
      </c>
      <c r="I20" s="54" t="s">
        <v>89</v>
      </c>
      <c r="J20" s="39">
        <f t="shared" si="1"/>
        <v>0</v>
      </c>
      <c r="K20" s="60">
        <f t="shared" si="2"/>
        <v>0</v>
      </c>
      <c r="L20" s="35" t="str">
        <f t="shared" si="3"/>
        <v/>
      </c>
      <c r="M20" s="37" t="str">
        <f t="shared" si="4"/>
        <v>DNF</v>
      </c>
      <c r="N20" s="50"/>
      <c r="O20" s="35" t="str">
        <f t="shared" si="9"/>
        <v/>
      </c>
      <c r="P20" s="34" t="str">
        <f t="shared" si="5"/>
        <v>DNF</v>
      </c>
      <c r="Q20" s="47" t="str">
        <f t="shared" si="6"/>
        <v>Cita</v>
      </c>
      <c r="R20" s="46">
        <v>705</v>
      </c>
      <c r="S20" s="46">
        <v>555</v>
      </c>
      <c r="T20" s="46">
        <v>489</v>
      </c>
      <c r="U20" s="46">
        <v>927</v>
      </c>
      <c r="V20" s="46">
        <v>695</v>
      </c>
      <c r="W20" s="46">
        <v>591</v>
      </c>
      <c r="X20" s="45">
        <v>561</v>
      </c>
      <c r="Y20" s="30">
        <v>148.60717703349272</v>
      </c>
      <c r="Z20" s="29">
        <f t="shared" si="10"/>
        <v>148.60717703349272</v>
      </c>
      <c r="AA20" s="107"/>
      <c r="AB20" s="30">
        <f t="shared" si="11"/>
        <v>186.75233477471011</v>
      </c>
      <c r="AC20" s="116" t="str">
        <f t="shared" si="7"/>
        <v/>
      </c>
      <c r="AD20" s="117" t="str">
        <f t="shared" si="12"/>
        <v/>
      </c>
      <c r="AE20" s="30" t="str">
        <f t="shared" si="8"/>
        <v/>
      </c>
      <c r="AF20" s="30" t="str">
        <f t="shared" si="13"/>
        <v/>
      </c>
      <c r="AG20" s="117" t="str">
        <f t="shared" si="14"/>
        <v/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>
        <v>1</v>
      </c>
      <c r="C21" s="56" t="s">
        <v>92</v>
      </c>
      <c r="D21" s="56" t="s">
        <v>90</v>
      </c>
      <c r="E21" s="56" t="s">
        <v>91</v>
      </c>
      <c r="F21" s="56" t="s">
        <v>28</v>
      </c>
      <c r="G21" s="55">
        <f t="shared" si="0"/>
        <v>728</v>
      </c>
      <c r="H21" s="118">
        <v>0.77777777777777779</v>
      </c>
      <c r="I21" s="54">
        <v>0.82451388888888888</v>
      </c>
      <c r="J21" s="39">
        <f t="shared" si="1"/>
        <v>4.6736111111111089E-2</v>
      </c>
      <c r="K21" s="60">
        <f t="shared" si="2"/>
        <v>4038</v>
      </c>
      <c r="L21" s="35">
        <f t="shared" si="3"/>
        <v>5.2611111111111115E-2</v>
      </c>
      <c r="M21" s="37">
        <f t="shared" si="4"/>
        <v>3</v>
      </c>
      <c r="N21" s="50"/>
      <c r="O21" s="35">
        <f t="shared" si="9"/>
        <v>4.8861111111111112E-2</v>
      </c>
      <c r="P21" s="34">
        <f t="shared" si="5"/>
        <v>2</v>
      </c>
      <c r="Q21" s="47" t="str">
        <f t="shared" si="6"/>
        <v>Finn</v>
      </c>
      <c r="R21" s="46">
        <v>728</v>
      </c>
      <c r="S21" s="46">
        <v>573.20000000000005</v>
      </c>
      <c r="T21" s="46">
        <v>506.4</v>
      </c>
      <c r="U21" s="46">
        <v>963</v>
      </c>
      <c r="V21" s="46">
        <v>709.2</v>
      </c>
      <c r="W21" s="46">
        <v>612.6</v>
      </c>
      <c r="X21" s="45">
        <v>579.79999999999995</v>
      </c>
      <c r="Y21" s="30">
        <v>90</v>
      </c>
      <c r="Z21" s="29">
        <f t="shared" si="10"/>
        <v>94.5</v>
      </c>
      <c r="AA21" s="107"/>
      <c r="AB21" s="30">
        <f t="shared" si="11"/>
        <v>113.00448430493275</v>
      </c>
      <c r="AC21" s="116">
        <f t="shared" si="7"/>
        <v>9.0745370370370476E-3</v>
      </c>
      <c r="AD21" s="117">
        <f t="shared" si="12"/>
        <v>217.78888888888915</v>
      </c>
      <c r="AE21" s="30">
        <f t="shared" si="8"/>
        <v>9</v>
      </c>
      <c r="AF21" s="30">
        <f t="shared" si="13"/>
        <v>104.7844045839564</v>
      </c>
      <c r="AG21" s="117">
        <f t="shared" si="14"/>
        <v>94.5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65"/>
      <c r="B22" s="64"/>
      <c r="C22" s="63" t="s">
        <v>69</v>
      </c>
      <c r="D22" s="63" t="s">
        <v>69</v>
      </c>
      <c r="E22" s="63" t="s">
        <v>70</v>
      </c>
      <c r="F22" s="63" t="s">
        <v>25</v>
      </c>
      <c r="G22" s="62">
        <f t="shared" si="0"/>
        <v>854</v>
      </c>
      <c r="H22" s="118">
        <v>0.77430555555555503</v>
      </c>
      <c r="I22" s="58"/>
      <c r="J22" s="39">
        <f t="shared" si="1"/>
        <v>0</v>
      </c>
      <c r="K22" s="60">
        <f t="shared" si="2"/>
        <v>0</v>
      </c>
      <c r="L22" s="35" t="str">
        <f t="shared" si="3"/>
        <v/>
      </c>
      <c r="M22" s="37" t="str">
        <f t="shared" si="4"/>
        <v>DNS</v>
      </c>
      <c r="N22" s="36"/>
      <c r="O22" s="35" t="str">
        <f t="shared" si="9"/>
        <v/>
      </c>
      <c r="P22" s="34" t="str">
        <f t="shared" si="5"/>
        <v>DNS</v>
      </c>
      <c r="Q22" s="33" t="str">
        <f t="shared" si="6"/>
        <v>HR 352</v>
      </c>
      <c r="R22" s="59">
        <v>854</v>
      </c>
      <c r="S22" s="59">
        <v>644</v>
      </c>
      <c r="T22" s="59">
        <v>556</v>
      </c>
      <c r="U22" s="59">
        <v>1128</v>
      </c>
      <c r="V22" s="59">
        <v>816</v>
      </c>
      <c r="W22" s="59">
        <v>674</v>
      </c>
      <c r="X22" s="31">
        <v>654</v>
      </c>
      <c r="Y22" s="30">
        <v>153</v>
      </c>
      <c r="Z22" s="29">
        <f t="shared" si="10"/>
        <v>153</v>
      </c>
      <c r="AA22" s="107"/>
      <c r="AB22" s="30">
        <f t="shared" si="11"/>
        <v>199.78899082568807</v>
      </c>
      <c r="AC22" s="116" t="str">
        <f t="shared" si="7"/>
        <v/>
      </c>
      <c r="AD22" s="117" t="str">
        <f t="shared" si="12"/>
        <v/>
      </c>
      <c r="AE22" s="30" t="str">
        <f t="shared" si="8"/>
        <v/>
      </c>
      <c r="AF22" s="30" t="str">
        <f t="shared" si="13"/>
        <v/>
      </c>
      <c r="AG22" s="117" t="str">
        <f t="shared" si="14"/>
        <v/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57"/>
      <c r="B23" s="50">
        <v>90</v>
      </c>
      <c r="C23" s="56" t="s">
        <v>71</v>
      </c>
      <c r="D23" s="56" t="s">
        <v>72</v>
      </c>
      <c r="E23" s="56" t="s">
        <v>83</v>
      </c>
      <c r="F23" s="56" t="s">
        <v>28</v>
      </c>
      <c r="G23" s="55">
        <f t="shared" si="0"/>
        <v>632.4</v>
      </c>
      <c r="H23" s="118">
        <v>0.78125</v>
      </c>
      <c r="I23" s="54"/>
      <c r="J23" s="39">
        <f t="shared" si="1"/>
        <v>0</v>
      </c>
      <c r="K23" s="60">
        <f t="shared" si="2"/>
        <v>0</v>
      </c>
      <c r="L23" s="35" t="str">
        <f t="shared" si="3"/>
        <v/>
      </c>
      <c r="M23" s="37" t="str">
        <f t="shared" si="4"/>
        <v>DNS</v>
      </c>
      <c r="N23" s="50"/>
      <c r="O23" s="35" t="str">
        <f t="shared" si="9"/>
        <v/>
      </c>
      <c r="P23" s="34" t="str">
        <f t="shared" si="5"/>
        <v>DNS</v>
      </c>
      <c r="Q23" s="47" t="str">
        <f t="shared" si="6"/>
        <v>Exit</v>
      </c>
      <c r="R23" s="46">
        <v>632.4</v>
      </c>
      <c r="S23" s="46">
        <v>515.4</v>
      </c>
      <c r="T23" s="46">
        <v>463.4</v>
      </c>
      <c r="U23" s="46">
        <v>831.2</v>
      </c>
      <c r="V23" s="46">
        <v>651.79999999999995</v>
      </c>
      <c r="W23" s="46" t="s">
        <v>73</v>
      </c>
      <c r="X23" s="45">
        <v>520</v>
      </c>
      <c r="Y23" s="30">
        <v>83</v>
      </c>
      <c r="Z23" s="29">
        <f t="shared" si="10"/>
        <v>83</v>
      </c>
      <c r="AA23" s="107"/>
      <c r="AB23" s="30">
        <f t="shared" si="11"/>
        <v>100.94076923076922</v>
      </c>
      <c r="AC23" s="116" t="str">
        <f t="shared" si="7"/>
        <v/>
      </c>
      <c r="AD23" s="117" t="str">
        <f t="shared" si="12"/>
        <v/>
      </c>
      <c r="AE23" s="30" t="str">
        <f t="shared" si="8"/>
        <v/>
      </c>
      <c r="AF23" s="30" t="str">
        <f t="shared" si="13"/>
        <v/>
      </c>
      <c r="AG23" s="117" t="str">
        <f t="shared" si="14"/>
        <v/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 thickBot="1">
      <c r="A24" s="28"/>
      <c r="B24" s="21"/>
      <c r="C24" s="27"/>
      <c r="D24" s="27"/>
      <c r="E24" s="27"/>
      <c r="F24" s="27"/>
      <c r="G24" s="26">
        <f t="shared" si="0"/>
        <v>1</v>
      </c>
      <c r="H24" s="119">
        <v>0.77430555555555503</v>
      </c>
      <c r="I24" s="25"/>
      <c r="J24" s="39">
        <f t="shared" si="1"/>
        <v>0</v>
      </c>
      <c r="K24" s="60">
        <f t="shared" si="2"/>
        <v>0</v>
      </c>
      <c r="L24" s="35" t="str">
        <f t="shared" si="3"/>
        <v/>
      </c>
      <c r="M24" s="37" t="str">
        <f t="shared" si="4"/>
        <v>DNS</v>
      </c>
      <c r="N24" s="21"/>
      <c r="O24" s="35" t="str">
        <f t="shared" si="9"/>
        <v/>
      </c>
      <c r="P24" s="34" t="str">
        <f t="shared" si="5"/>
        <v>DNS</v>
      </c>
      <c r="Q24" s="33">
        <f t="shared" si="6"/>
        <v>0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6">
        <v>1</v>
      </c>
      <c r="Y24" s="30">
        <v>0</v>
      </c>
      <c r="Z24" s="29">
        <f t="shared" si="10"/>
        <v>0</v>
      </c>
      <c r="AA24" s="107"/>
      <c r="AB24" s="30">
        <f t="shared" si="11"/>
        <v>0</v>
      </c>
      <c r="AC24" s="116" t="str">
        <f t="shared" si="7"/>
        <v/>
      </c>
      <c r="AD24" s="117" t="str">
        <f t="shared" si="12"/>
        <v/>
      </c>
      <c r="AE24" s="30" t="str">
        <f t="shared" si="8"/>
        <v/>
      </c>
      <c r="AF24" s="30" t="str">
        <f t="shared" si="13"/>
        <v/>
      </c>
      <c r="AG24" s="117" t="str">
        <f t="shared" si="14"/>
        <v/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6" customFormat="1" ht="12.75" customHeight="1">
      <c r="A25" s="3"/>
      <c r="B25" s="14"/>
      <c r="C25" s="13"/>
      <c r="D25" s="13"/>
      <c r="E25" s="1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111"/>
      <c r="AB25" s="120"/>
      <c r="AC25" s="120"/>
      <c r="AD25" s="121"/>
      <c r="AE25" s="122"/>
      <c r="AF25" s="122"/>
      <c r="AG25" s="122"/>
    </row>
    <row r="26" spans="1:44" s="6" customFormat="1" ht="12.75" customHeight="1">
      <c r="A26" s="3"/>
      <c r="B26" s="4"/>
      <c r="C26" s="3"/>
      <c r="D26" s="3"/>
      <c r="E26" s="3"/>
      <c r="F26" s="3"/>
      <c r="G26" s="12"/>
      <c r="H26" s="11"/>
      <c r="I26" s="11"/>
      <c r="J26" s="11"/>
      <c r="K26" s="10"/>
      <c r="L26" s="9"/>
      <c r="M26" s="4"/>
      <c r="N26" s="4"/>
      <c r="O26" s="9"/>
      <c r="P26" s="4"/>
      <c r="Q26" s="3"/>
      <c r="R26" s="8"/>
      <c r="S26" s="8"/>
      <c r="T26" s="8"/>
      <c r="U26" s="8"/>
      <c r="V26" s="8"/>
      <c r="W26" s="8"/>
      <c r="X26" s="8"/>
      <c r="Y26" s="123" t="s">
        <v>84</v>
      </c>
      <c r="Z26" s="124">
        <f>MAX(AC7:AC24)</f>
        <v>2.5218981481481474E-2</v>
      </c>
      <c r="AC26" s="120"/>
      <c r="AD26" s="121"/>
      <c r="AE26" s="122"/>
      <c r="AF26" s="122"/>
      <c r="AG26" s="122"/>
    </row>
    <row r="27" spans="1:44" s="6" customFormat="1" ht="12.75" customHeight="1">
      <c r="A27" s="3"/>
      <c r="B27" s="4"/>
      <c r="C27" s="3"/>
      <c r="D27" s="3"/>
      <c r="E27" s="4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125" t="s">
        <v>85</v>
      </c>
      <c r="Z27" s="126">
        <f>Z28+Z26</f>
        <v>6.8755555555555542E-2</v>
      </c>
      <c r="AC27" s="127"/>
      <c r="AD27" s="127"/>
      <c r="AE27" s="127"/>
      <c r="AF27" s="127"/>
      <c r="AG27" s="127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94" t="s">
        <v>86</v>
      </c>
      <c r="Z28" s="128">
        <f>MIN(L7:L24)</f>
        <v>4.3536574074074068E-2</v>
      </c>
      <c r="AC28" s="127"/>
      <c r="AD28" s="127"/>
      <c r="AE28" s="127"/>
      <c r="AF28" s="127"/>
      <c r="AG28" s="127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104"/>
      <c r="I29" s="4"/>
      <c r="J29" s="4"/>
      <c r="K29" s="8"/>
      <c r="L29" s="8"/>
      <c r="M29" s="8"/>
      <c r="N29" s="8"/>
      <c r="O29" s="8"/>
      <c r="P29" s="8"/>
      <c r="Q29" s="8"/>
      <c r="R29" s="8"/>
      <c r="S29" s="7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129"/>
      <c r="AF29" s="129"/>
      <c r="AG29" s="129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129"/>
      <c r="AF30" s="129"/>
      <c r="AG30" s="129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129"/>
      <c r="AF31" s="129"/>
      <c r="AG31" s="129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5.75" customHeight="1">
      <c r="A32" s="3"/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129"/>
      <c r="AF32" s="129"/>
      <c r="AG32" s="129"/>
      <c r="AH32" s="3"/>
      <c r="AI32" s="3"/>
      <c r="AJ32" s="3"/>
      <c r="AK32" s="3"/>
      <c r="AL32" s="3"/>
      <c r="AM32" s="3"/>
      <c r="AN32" s="3"/>
      <c r="AO32" s="3"/>
      <c r="AP32" s="3"/>
    </row>
    <row r="33" spans="2:42" s="6" customFormat="1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129"/>
      <c r="AF33" s="129"/>
      <c r="AG33" s="129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129"/>
      <c r="AF34" s="129"/>
      <c r="AG34" s="129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129"/>
      <c r="AF35" s="129"/>
      <c r="AG35" s="129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129"/>
      <c r="AF36" s="129"/>
      <c r="AG36" s="129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129"/>
      <c r="AF37" s="129"/>
      <c r="AG37" s="129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  <c r="AD38" s="3"/>
      <c r="AE38" s="129"/>
      <c r="AF38" s="129"/>
      <c r="AG38" s="129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29"/>
      <c r="AF39" s="129"/>
      <c r="AG39" s="129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29"/>
      <c r="AF40" s="129"/>
      <c r="AG40" s="129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9"/>
      <c r="AF41" s="129"/>
      <c r="AG41" s="129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9"/>
      <c r="AF42" s="129"/>
      <c r="AG42" s="129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9"/>
      <c r="AF43" s="129"/>
      <c r="AG43" s="129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9"/>
      <c r="AF44" s="129"/>
      <c r="AG44" s="129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9"/>
      <c r="AF45" s="129"/>
      <c r="AG45" s="129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9"/>
      <c r="AF46" s="129"/>
      <c r="AG46" s="129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9"/>
      <c r="AF47" s="129"/>
      <c r="AG47" s="129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9"/>
      <c r="AF48" s="129"/>
      <c r="AG48" s="129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9"/>
      <c r="AF49" s="129"/>
      <c r="AG49" s="129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9"/>
      <c r="AF50" s="129"/>
      <c r="AG50" s="129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9"/>
      <c r="AF51" s="129"/>
      <c r="AG51" s="129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9"/>
      <c r="AF52" s="129"/>
      <c r="AG52" s="129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9"/>
      <c r="AF53" s="129"/>
      <c r="AG53" s="129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9"/>
      <c r="AF54" s="129"/>
      <c r="AG54" s="129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9"/>
      <c r="AF55" s="129"/>
      <c r="AG55" s="129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9"/>
      <c r="AF56" s="129"/>
      <c r="AG56" s="129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9"/>
      <c r="AF57" s="129"/>
      <c r="AG57" s="129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9"/>
      <c r="AF58" s="129"/>
      <c r="AG58" s="129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9"/>
      <c r="AF59" s="129"/>
      <c r="AG59" s="129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9"/>
      <c r="AF60" s="129"/>
      <c r="AG60" s="129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9"/>
      <c r="AF61" s="129"/>
      <c r="AG61" s="129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9"/>
      <c r="AF62" s="129"/>
      <c r="AG62" s="129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9"/>
      <c r="AF63" s="129"/>
      <c r="AG63" s="129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9"/>
      <c r="AF64" s="129"/>
      <c r="AG64" s="129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9"/>
      <c r="AF65" s="129"/>
      <c r="AG65" s="129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9"/>
      <c r="AF66" s="129"/>
      <c r="AG66" s="129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9"/>
      <c r="AF67" s="129"/>
      <c r="AG67" s="129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9"/>
      <c r="AF68" s="129"/>
      <c r="AG68" s="129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9"/>
      <c r="AF69" s="129"/>
      <c r="AG69" s="129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29"/>
      <c r="AF70" s="129"/>
      <c r="AG70" s="129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29"/>
      <c r="AF71" s="129"/>
      <c r="AG71" s="129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129"/>
      <c r="AF72" s="129"/>
      <c r="AG72" s="129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9"/>
      <c r="AF73" s="129"/>
      <c r="AG73" s="129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29"/>
      <c r="AF74" s="129"/>
      <c r="AG74" s="129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29"/>
      <c r="AF75" s="129"/>
      <c r="AG75" s="129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29"/>
      <c r="AF76" s="129"/>
      <c r="AG76" s="129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29"/>
      <c r="AF77" s="129"/>
      <c r="AG77" s="129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29"/>
      <c r="AF78" s="129"/>
      <c r="AG78" s="129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29"/>
      <c r="AF79" s="129"/>
      <c r="AG79" s="129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29"/>
      <c r="AF80" s="129"/>
      <c r="AG80" s="129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29"/>
      <c r="AF81" s="129"/>
      <c r="AG81" s="129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29"/>
      <c r="AF82" s="129"/>
      <c r="AG82" s="129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29"/>
      <c r="AF83" s="129"/>
      <c r="AG83" s="129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29"/>
      <c r="AF84" s="129"/>
      <c r="AG84" s="129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29"/>
      <c r="AF85" s="129"/>
      <c r="AG85" s="129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129"/>
      <c r="AF86" s="129"/>
      <c r="AG86" s="129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29"/>
      <c r="AF87" s="129"/>
      <c r="AG87" s="129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129"/>
      <c r="AF88" s="129"/>
      <c r="AG88" s="129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129"/>
      <c r="AF89" s="129"/>
      <c r="AG89" s="129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129"/>
      <c r="AF90" s="129"/>
      <c r="AG90" s="129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129"/>
      <c r="AF91" s="129"/>
      <c r="AG91" s="129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129"/>
      <c r="AF92" s="129"/>
      <c r="AG92" s="129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129"/>
      <c r="AF93" s="129"/>
      <c r="AG93" s="129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129"/>
      <c r="AF94" s="129"/>
      <c r="AG94" s="129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129"/>
      <c r="AF95" s="129"/>
      <c r="AG95" s="129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129"/>
      <c r="AF96" s="129"/>
      <c r="AG96" s="129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9"/>
      <c r="AF97" s="129"/>
      <c r="AG97" s="129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129"/>
      <c r="AF98" s="129"/>
      <c r="AG98" s="129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129"/>
      <c r="AF99" s="129"/>
      <c r="AG99" s="129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29"/>
      <c r="AF100" s="129"/>
      <c r="AG100" s="129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29"/>
      <c r="AF101" s="129"/>
      <c r="AG101" s="129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29"/>
      <c r="AF102" s="129"/>
      <c r="AG102" s="129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29"/>
      <c r="AF103" s="129"/>
      <c r="AG103" s="129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129"/>
      <c r="AF104" s="129"/>
      <c r="AG104" s="129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129"/>
      <c r="AF105" s="129"/>
      <c r="AG105" s="129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129"/>
      <c r="AF106" s="129"/>
      <c r="AG106" s="129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129"/>
      <c r="AF107" s="129"/>
      <c r="AG107" s="129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129"/>
      <c r="AF108" s="129"/>
      <c r="AG108" s="129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29"/>
      <c r="AF109" s="129"/>
      <c r="AG109" s="129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29"/>
      <c r="AF110" s="129"/>
      <c r="AG110" s="129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29"/>
      <c r="AF111" s="129"/>
      <c r="AG111" s="129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29"/>
      <c r="AF112" s="129"/>
      <c r="AG112" s="129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9"/>
      <c r="AF113" s="129"/>
      <c r="AG113" s="129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29"/>
      <c r="AF114" s="129"/>
      <c r="AG114" s="129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29"/>
      <c r="AF115" s="129"/>
      <c r="AG115" s="129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129"/>
      <c r="AF116" s="129"/>
      <c r="AG116" s="129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129"/>
      <c r="AF117" s="129"/>
      <c r="AG117" s="129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29"/>
      <c r="AF118" s="129"/>
      <c r="AG118" s="129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129"/>
      <c r="AF119" s="129"/>
      <c r="AG119" s="129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129"/>
      <c r="AF120" s="129"/>
      <c r="AG120" s="129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129"/>
      <c r="AF121" s="129"/>
      <c r="AG121" s="129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129"/>
      <c r="AF122" s="129"/>
      <c r="AG122" s="129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129"/>
      <c r="AF123" s="129"/>
      <c r="AG123" s="129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129"/>
      <c r="AF124" s="129"/>
      <c r="AG124" s="129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129"/>
      <c r="AF125" s="129"/>
      <c r="AG125" s="129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29"/>
      <c r="AF126" s="129"/>
      <c r="AG126" s="129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29"/>
      <c r="AF127" s="129"/>
      <c r="AG127" s="129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129"/>
      <c r="AF128" s="129"/>
      <c r="AG128" s="129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129"/>
      <c r="AF129" s="129"/>
      <c r="AG129" s="129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129"/>
      <c r="AF130" s="129"/>
      <c r="AG130" s="129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9"/>
      <c r="AF131" s="129"/>
      <c r="AG131" s="129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129"/>
      <c r="AF132" s="129"/>
      <c r="AG132" s="129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129"/>
      <c r="AF133" s="129"/>
      <c r="AG133" s="129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129"/>
      <c r="AF134" s="129"/>
      <c r="AG134" s="129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129"/>
      <c r="AF135" s="129"/>
      <c r="AG135" s="129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129"/>
      <c r="AF136" s="129"/>
      <c r="AG136" s="129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129"/>
      <c r="AF137" s="129"/>
      <c r="AG137" s="129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29"/>
      <c r="AF138" s="129"/>
      <c r="AG138" s="129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29"/>
      <c r="AF139" s="129"/>
      <c r="AG139" s="129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29"/>
      <c r="AF140" s="129"/>
      <c r="AG140" s="129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29"/>
      <c r="AF141" s="129"/>
      <c r="AG141" s="129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129"/>
      <c r="AF142" s="129"/>
      <c r="AG142" s="129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129"/>
      <c r="AF143" s="129"/>
      <c r="AG143" s="129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129"/>
      <c r="AF144" s="129"/>
      <c r="AG144" s="129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129"/>
      <c r="AF145" s="129"/>
      <c r="AG145" s="129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129"/>
      <c r="AF146" s="129"/>
      <c r="AG146" s="129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129"/>
      <c r="AF147" s="129"/>
      <c r="AG147" s="129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129"/>
      <c r="AF148" s="129"/>
      <c r="AG148" s="129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129"/>
      <c r="AF149" s="129"/>
      <c r="AG149" s="129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129"/>
      <c r="AF150" s="129"/>
      <c r="AG150" s="129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129"/>
      <c r="AF151" s="129"/>
      <c r="AG151" s="129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129"/>
      <c r="AF152" s="129"/>
      <c r="AG152" s="129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129"/>
      <c r="AF153" s="129"/>
      <c r="AG153" s="129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129"/>
      <c r="AF154" s="129"/>
      <c r="AG154" s="129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129"/>
      <c r="AF155" s="129"/>
      <c r="AG155" s="129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129"/>
      <c r="AF156" s="129"/>
      <c r="AG156" s="129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129"/>
      <c r="AF157" s="129"/>
      <c r="AG157" s="129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129"/>
      <c r="AF158" s="129"/>
      <c r="AG158" s="129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129"/>
      <c r="AF159" s="129"/>
      <c r="AG159" s="129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129"/>
      <c r="AF160" s="129"/>
      <c r="AG160" s="129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29"/>
      <c r="AF161" s="129"/>
      <c r="AG161" s="129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29"/>
      <c r="AF162" s="129"/>
      <c r="AG162" s="129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129"/>
      <c r="AF163" s="129"/>
      <c r="AG163" s="129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129"/>
      <c r="AF164" s="129"/>
      <c r="AG164" s="129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29"/>
      <c r="AF165" s="129"/>
      <c r="AG165" s="129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129"/>
      <c r="AF166" s="129"/>
      <c r="AG166" s="129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129"/>
      <c r="AF167" s="129"/>
      <c r="AG167" s="129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129"/>
      <c r="AF168" s="129"/>
      <c r="AG168" s="129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129"/>
      <c r="AF169" s="129"/>
      <c r="AG169" s="129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129"/>
      <c r="AF170" s="129"/>
      <c r="AG170" s="129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129"/>
      <c r="AF171" s="129"/>
      <c r="AG171" s="129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129"/>
      <c r="AF172" s="129"/>
      <c r="AG172" s="129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129"/>
      <c r="AF173" s="129"/>
      <c r="AG173" s="129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9"/>
      <c r="AF174" s="129"/>
      <c r="AG174" s="129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129"/>
      <c r="AF175" s="129"/>
      <c r="AG175" s="129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129"/>
      <c r="AF176" s="129"/>
      <c r="AG176" s="129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129"/>
      <c r="AF177" s="129"/>
      <c r="AG177" s="129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129"/>
      <c r="AF178" s="129"/>
      <c r="AG178" s="129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129"/>
      <c r="AF179" s="129"/>
      <c r="AG179" s="129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29"/>
      <c r="AF180" s="129"/>
      <c r="AG180" s="129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29"/>
      <c r="AF181" s="129"/>
      <c r="AG181" s="129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29"/>
      <c r="AF182" s="129"/>
      <c r="AG182" s="129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29"/>
      <c r="AF183" s="129"/>
      <c r="AG183" s="129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29"/>
      <c r="AF184" s="129"/>
      <c r="AG184" s="129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29"/>
      <c r="AF185" s="129"/>
      <c r="AG185" s="129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29"/>
      <c r="AF186" s="129"/>
      <c r="AG186" s="129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29"/>
      <c r="AF187" s="129"/>
      <c r="AG187" s="129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29"/>
      <c r="AF188" s="129"/>
      <c r="AG188" s="129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29"/>
      <c r="AF189" s="129"/>
      <c r="AG189" s="129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29"/>
      <c r="AF190" s="129"/>
      <c r="AG190" s="129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29"/>
      <c r="AF191" s="129"/>
      <c r="AG191" s="129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29"/>
      <c r="AF192" s="129"/>
      <c r="AG192" s="129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29"/>
      <c r="AF193" s="129"/>
      <c r="AG193" s="129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29"/>
      <c r="AF194" s="129"/>
      <c r="AG194" s="129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29"/>
      <c r="AF195" s="129"/>
      <c r="AG195" s="129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29"/>
      <c r="AF196" s="129"/>
      <c r="AG196" s="129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129"/>
      <c r="AF197" s="129"/>
      <c r="AG197" s="129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129"/>
      <c r="AF198" s="129"/>
      <c r="AG198" s="129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129"/>
      <c r="AF199" s="129"/>
      <c r="AG199" s="129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129"/>
      <c r="AF200" s="129"/>
      <c r="AG200" s="129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29"/>
      <c r="AF201" s="129"/>
      <c r="AG201" s="129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29"/>
      <c r="AF202" s="129"/>
      <c r="AG202" s="129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29"/>
      <c r="AF203" s="129"/>
      <c r="AG203" s="129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29"/>
      <c r="AF204" s="129"/>
      <c r="AG204" s="129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29"/>
      <c r="AF205" s="129"/>
      <c r="AG205" s="129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29"/>
      <c r="AF206" s="129"/>
      <c r="AG206" s="129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29"/>
      <c r="AF207" s="129"/>
      <c r="AG207" s="129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29"/>
      <c r="AF208" s="129"/>
      <c r="AG208" s="129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29"/>
      <c r="AF209" s="129"/>
      <c r="AG209" s="129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29"/>
      <c r="AF210" s="129"/>
      <c r="AG210" s="129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29"/>
      <c r="AF211" s="129"/>
      <c r="AG211" s="129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29"/>
      <c r="AF212" s="129"/>
      <c r="AG212" s="129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29"/>
      <c r="AF213" s="129"/>
      <c r="AG213" s="129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29"/>
      <c r="AF214" s="129"/>
      <c r="AG214" s="129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29"/>
      <c r="AF215" s="129"/>
      <c r="AG215" s="129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29"/>
      <c r="AF216" s="129"/>
      <c r="AG216" s="129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29"/>
      <c r="AF217" s="129"/>
      <c r="AG217" s="129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29"/>
      <c r="AF218" s="129"/>
      <c r="AG218" s="129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29"/>
      <c r="AF219" s="129"/>
      <c r="AG219" s="129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29"/>
      <c r="AF220" s="129"/>
      <c r="AG220" s="129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29"/>
      <c r="AF221" s="129"/>
      <c r="AG221" s="129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29"/>
      <c r="AF222" s="129"/>
      <c r="AG222" s="129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29"/>
      <c r="AF223" s="129"/>
      <c r="AG223" s="129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4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29"/>
      <c r="AF224" s="129"/>
      <c r="AG224" s="129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>
      <c r="B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2:16" ht="12.75" customHeight="1"/>
    <row r="999" spans="2:16" ht="12.75" customHeight="1"/>
    <row r="1000" spans="2:16" ht="12.75" customHeight="1"/>
    <row r="1001" spans="2:16" ht="12.75" customHeight="1"/>
    <row r="1002" spans="2:16" ht="12.75" customHeight="1"/>
  </sheetData>
  <mergeCells count="1">
    <mergeCell ref="L4:M4"/>
  </mergeCells>
  <conditionalFormatting sqref="H7:H9 H11:H24">
    <cfRule type="cellIs" dxfId="82" priority="12" operator="equal">
      <formula>0.78125</formula>
    </cfRule>
    <cfRule type="cellIs" dxfId="81" priority="13" operator="equal">
      <formula>0.777777777777778</formula>
    </cfRule>
    <cfRule type="cellIs" dxfId="80" priority="14" operator="equal">
      <formula>0.774305555555555</formula>
    </cfRule>
    <cfRule type="cellIs" dxfId="79" priority="15" operator="equal">
      <formula>0.770833333333333</formula>
    </cfRule>
  </conditionalFormatting>
  <conditionalFormatting sqref="H10">
    <cfRule type="cellIs" dxfId="78" priority="8" operator="equal">
      <formula>0.78125</formula>
    </cfRule>
    <cfRule type="cellIs" dxfId="77" priority="9" operator="equal">
      <formula>0.777777777777778</formula>
    </cfRule>
    <cfRule type="cellIs" dxfId="76" priority="10" operator="equal">
      <formula>0.774305555555555</formula>
    </cfRule>
    <cfRule type="cellIs" dxfId="75" priority="11" operator="equal">
      <formula>0.770833333333333</formula>
    </cfRule>
  </conditionalFormatting>
  <conditionalFormatting sqref="Z7:Z24">
    <cfRule type="expression" dxfId="74" priority="7">
      <formula>$Z7&lt;&gt;$Y7</formula>
    </cfRule>
  </conditionalFormatting>
  <conditionalFormatting sqref="L7:M24">
    <cfRule type="expression" dxfId="73" priority="4">
      <formula>$M7=1</formula>
    </cfRule>
    <cfRule type="expression" dxfId="72" priority="5">
      <formula>$M7=2</formula>
    </cfRule>
    <cfRule type="expression" dxfId="71" priority="6">
      <formula>$M7=3</formula>
    </cfRule>
  </conditionalFormatting>
  <conditionalFormatting sqref="O7:P24">
    <cfRule type="expression" dxfId="70" priority="1">
      <formula>$P7=1</formula>
    </cfRule>
    <cfRule type="expression" dxfId="69" priority="2">
      <formula>$P7=2</formula>
    </cfRule>
    <cfRule type="expression" dxfId="68" priority="3">
      <formula>$P7=3</formula>
    </cfRule>
  </conditionalFormatting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X1002"/>
  <sheetViews>
    <sheetView zoomScaleNormal="100" workbookViewId="0">
      <selection activeCell="I22" sqref="I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18.85546875" style="1" hidden="1" customWidth="1" outlineLevel="1"/>
    <col min="29" max="29" width="13.140625" style="1" hidden="1" customWidth="1" outlineLevel="1"/>
    <col min="30" max="30" width="12.28515625" style="1" hidden="1" customWidth="1" outlineLevel="1"/>
    <col min="31" max="31" width="14.85546875" style="130" hidden="1" customWidth="1" outlineLevel="1"/>
    <col min="32" max="32" width="20.85546875" style="130" hidden="1" customWidth="1" outlineLevel="1"/>
    <col min="33" max="33" width="8.5703125" style="130" hidden="1" customWidth="1" outlineLevel="1"/>
    <col min="34" max="34" width="14" style="1" customWidth="1" collapsed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106"/>
      <c r="AF1" s="106"/>
      <c r="AG1" s="10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60</v>
      </c>
      <c r="R2" s="13"/>
      <c r="S2" s="94" t="s">
        <v>3</v>
      </c>
      <c r="T2" s="93">
        <f>MAX(G7:G25)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06"/>
      <c r="AF3" s="106"/>
      <c r="AG3" s="106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45174</v>
      </c>
      <c r="M4" s="131"/>
      <c r="O4" s="89" t="s">
        <v>1</v>
      </c>
      <c r="P4" s="88">
        <v>3.6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E4" s="106"/>
      <c r="AF4" s="106"/>
      <c r="AG4" s="106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07"/>
      <c r="AB5" s="108"/>
      <c r="AC5" s="109"/>
      <c r="AD5" s="110"/>
      <c r="AE5" s="106"/>
      <c r="AF5" s="106"/>
      <c r="AG5" s="106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111"/>
      <c r="AB6" s="112" t="s">
        <v>76</v>
      </c>
      <c r="AC6" s="112" t="s">
        <v>77</v>
      </c>
      <c r="AD6" s="112" t="s">
        <v>78</v>
      </c>
      <c r="AE6" s="113" t="s">
        <v>79</v>
      </c>
      <c r="AF6" s="114" t="s">
        <v>80</v>
      </c>
      <c r="AG6" s="114" t="s">
        <v>81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4" si="0">IF($P$2=1,R7,0)+IF($P$2=2,S7,0)+IF($P$2=3,T7,0)+IF($P$2=4,U7,0)+IF($P$2=5,V7,0)+IF($P$2=6,W7,0)+IF($P$2=7,X7,0)</f>
        <v>839.6</v>
      </c>
      <c r="H7" s="115">
        <v>0.75347222222222221</v>
      </c>
      <c r="I7" s="58"/>
      <c r="J7" s="39">
        <f t="shared" ref="J7:J24" si="1">IF(AND(I7&gt;0,I7&lt;&gt;"DNF"),I7-H7,0)</f>
        <v>0</v>
      </c>
      <c r="K7" s="60">
        <f t="shared" ref="K7:K24" si="2">(HOUR(J7)*3600)+(MINUTE(J7)*60)+SECOND(J7)</f>
        <v>0</v>
      </c>
      <c r="L7" s="35" t="str">
        <f t="shared" ref="L7:L24" si="3">IF(G7=0,"vælg vindbane",IF(I7="DNF","",IF(I7=0,"",(K7+($T$2*$P$4-G7*$P$4))/24/60/60)))</f>
        <v/>
      </c>
      <c r="M7" s="37" t="str">
        <f t="shared" ref="M7:M24" si="4">IF(I7=0,"DNS",IF(I7="DNF","DNF",IF($P$2=0,"vindbane",RANK(L7,$L$7:$L$24,1))))</f>
        <v>DNS</v>
      </c>
      <c r="N7" s="36"/>
      <c r="O7" s="35" t="str">
        <f>IF(G7=0,"vælg vindbane",IF(I7="DNF","",IF(I7=0,"",L7-($P$4*Y7)/24/60/60)))</f>
        <v/>
      </c>
      <c r="P7" s="34" t="str">
        <f t="shared" ref="P7:P24" si="5">IF(I7=0,"DNS",IF(I7="DNF","DNF",RANK(O7,$O$7:$O$24,1)))</f>
        <v>DNS</v>
      </c>
      <c r="Q7" s="33" t="str">
        <f t="shared" ref="Q7:Q24" si="6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56.983499999999992</v>
      </c>
      <c r="Z7" s="29">
        <f>IF(AG7&lt;&gt;"",AG7,Y7)</f>
        <v>56.983499999999992</v>
      </c>
      <c r="AA7" s="107"/>
      <c r="AB7" s="30">
        <f>Y7/X7*G7</f>
        <v>70.837054486230386</v>
      </c>
      <c r="AC7" s="116" t="str">
        <f t="shared" ref="AC7:AC24" si="7">IF(I7&lt;&gt;"",IF(I7&lt;&gt;"DNF",L7-$Z$28,""),"")</f>
        <v/>
      </c>
      <c r="AD7" s="117" t="str">
        <f>IF(AC7&lt;&gt;"",(AC7/$P$4)*86400,"")</f>
        <v/>
      </c>
      <c r="AE7" s="30" t="str">
        <f t="shared" ref="AE7:AE24" si="8">IF(AD7&lt;&gt;"",Y7*0.1,"")</f>
        <v/>
      </c>
      <c r="AF7" s="30" t="str">
        <f>IF(AD7&lt;&gt;"",AD7-AB7,"")</f>
        <v/>
      </c>
      <c r="AG7" s="117" t="str">
        <f>IF(AD7&lt;&gt;"",IF(AF7&gt;0,IF(AF7&lt;AE7,Y7+(0.5*AF7),Y7+(0.5*AE7)),IF((AF7*-1)&lt;AE7,Y7+AF7,Y7-AE7)),"")</f>
        <v/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15">
        <v>0.75347222222222221</v>
      </c>
      <c r="I8" s="54" t="s">
        <v>89</v>
      </c>
      <c r="J8" s="39">
        <f t="shared" si="1"/>
        <v>0</v>
      </c>
      <c r="K8" s="60">
        <f t="shared" si="2"/>
        <v>0</v>
      </c>
      <c r="L8" s="35" t="str">
        <f t="shared" si="3"/>
        <v/>
      </c>
      <c r="M8" s="37" t="str">
        <f t="shared" si="4"/>
        <v>DNF</v>
      </c>
      <c r="N8" s="50"/>
      <c r="O8" s="35" t="str">
        <f t="shared" ref="O8:O24" si="9">IF(G8=0,"vælg vindbane",IF(I8="DNF","",IF(I8=0,"",L8-($P$4*Y8)/24/60/60)))</f>
        <v/>
      </c>
      <c r="P8" s="34" t="str">
        <f t="shared" si="5"/>
        <v>DNF</v>
      </c>
      <c r="Q8" s="47" t="str">
        <f t="shared" si="6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30">
        <v>110.565</v>
      </c>
      <c r="Z8" s="29">
        <f>IF(AG8&lt;&gt;"",AG8,Y8)</f>
        <v>110.565</v>
      </c>
      <c r="AA8" s="107"/>
      <c r="AB8" s="30">
        <f>Y8/X8*G8</f>
        <v>137.44503109268581</v>
      </c>
      <c r="AC8" s="116" t="str">
        <f t="shared" si="7"/>
        <v/>
      </c>
      <c r="AD8" s="117" t="str">
        <f>IF(AC8&lt;&gt;"",(AC8/$P$4)*86400,"")</f>
        <v/>
      </c>
      <c r="AE8" s="30" t="str">
        <f t="shared" si="8"/>
        <v/>
      </c>
      <c r="AF8" s="30" t="str">
        <f>IF(AD8&lt;&gt;"",AD8-AB8,"")</f>
        <v/>
      </c>
      <c r="AG8" s="117" t="str">
        <f>IF(AD8&lt;&gt;"",IF(AF8&gt;0,IF(AF8&lt;AE8,Y8+(0.5*AF8),Y8+(0.5*AE8)),IF((AF8*-1)&lt;AE8,Y8+AF8,Y8-AE8)),"")</f>
        <v/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65"/>
      <c r="B9" s="64">
        <v>109</v>
      </c>
      <c r="C9" s="63" t="s">
        <v>22</v>
      </c>
      <c r="D9" s="63" t="s">
        <v>68</v>
      </c>
      <c r="E9" s="63" t="s">
        <v>27</v>
      </c>
      <c r="F9" s="63" t="s">
        <v>25</v>
      </c>
      <c r="G9" s="62">
        <f t="shared" si="0"/>
        <v>839.6</v>
      </c>
      <c r="H9" s="115">
        <v>0.75347222222222221</v>
      </c>
      <c r="I9" s="58"/>
      <c r="J9" s="39">
        <f t="shared" si="1"/>
        <v>0</v>
      </c>
      <c r="K9" s="60">
        <f t="shared" si="2"/>
        <v>0</v>
      </c>
      <c r="L9" s="35" t="str">
        <f t="shared" si="3"/>
        <v/>
      </c>
      <c r="M9" s="37" t="str">
        <f t="shared" si="4"/>
        <v>DNS</v>
      </c>
      <c r="N9" s="36"/>
      <c r="O9" s="35" t="str">
        <f t="shared" si="9"/>
        <v/>
      </c>
      <c r="P9" s="34" t="str">
        <f t="shared" si="5"/>
        <v>DNS</v>
      </c>
      <c r="Q9" s="33" t="str">
        <f t="shared" si="6"/>
        <v>rød stribe</v>
      </c>
      <c r="R9" s="59">
        <v>839.6</v>
      </c>
      <c r="S9" s="59">
        <v>668</v>
      </c>
      <c r="T9" s="59">
        <v>594.79999999999995</v>
      </c>
      <c r="U9" s="59">
        <v>1083.2</v>
      </c>
      <c r="V9" s="59">
        <v>822.2</v>
      </c>
      <c r="W9" s="59">
        <v>717</v>
      </c>
      <c r="X9" s="31">
        <v>675.4</v>
      </c>
      <c r="Y9" s="30">
        <v>105.3</v>
      </c>
      <c r="Z9" s="29">
        <f t="shared" ref="Z9:Z24" si="10">IF(AG9&lt;&gt;"",AG9,Y9)</f>
        <v>105.3</v>
      </c>
      <c r="AA9" s="107"/>
      <c r="AB9" s="30">
        <f t="shared" ref="AB9:AB24" si="11">Y9/X9*G9</f>
        <v>130.90002961208174</v>
      </c>
      <c r="AC9" s="116" t="str">
        <f t="shared" si="7"/>
        <v/>
      </c>
      <c r="AD9" s="117" t="str">
        <f t="shared" ref="AD9:AD24" si="12">IF(AC9&lt;&gt;"",(AC9/$P$4)*86400,"")</f>
        <v/>
      </c>
      <c r="AE9" s="30" t="str">
        <f t="shared" si="8"/>
        <v/>
      </c>
      <c r="AF9" s="30" t="str">
        <f t="shared" ref="AF9:AF24" si="13">IF(AD9&lt;&gt;"",AD9-AB9,"")</f>
        <v/>
      </c>
      <c r="AG9" s="117" t="str">
        <f t="shared" ref="AG9:AG24" si="14">IF(AD9&lt;&gt;"",IF(AF9&gt;0,IF(AF9&lt;AE9,Y9+(0.5*AF9),Y9+(0.5*AE9)),IF((AF9*-1)&lt;AE9,Y9+AF9,Y9-AE9)),"")</f>
        <v/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82</v>
      </c>
      <c r="E10" s="56" t="s">
        <v>27</v>
      </c>
      <c r="F10" s="56" t="s">
        <v>25</v>
      </c>
      <c r="G10" s="55">
        <f t="shared" si="0"/>
        <v>839.6</v>
      </c>
      <c r="H10" s="115">
        <v>0.75347222222222221</v>
      </c>
      <c r="I10" s="54"/>
      <c r="J10" s="39">
        <f t="shared" si="1"/>
        <v>0</v>
      </c>
      <c r="K10" s="60">
        <f t="shared" si="2"/>
        <v>0</v>
      </c>
      <c r="L10" s="35" t="str">
        <f t="shared" si="3"/>
        <v/>
      </c>
      <c r="M10" s="37" t="str">
        <f t="shared" si="4"/>
        <v>DNS</v>
      </c>
      <c r="N10" s="50"/>
      <c r="O10" s="35" t="str">
        <f t="shared" si="9"/>
        <v/>
      </c>
      <c r="P10" s="34" t="str">
        <f t="shared" si="5"/>
        <v>DNS</v>
      </c>
      <c r="Q10" s="47" t="str">
        <f t="shared" si="6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30">
        <v>105.3</v>
      </c>
      <c r="Z10" s="29">
        <f t="shared" si="10"/>
        <v>105.3</v>
      </c>
      <c r="AA10" s="107"/>
      <c r="AB10" s="30">
        <f t="shared" si="11"/>
        <v>130.90002961208174</v>
      </c>
      <c r="AC10" s="116" t="str">
        <f t="shared" si="7"/>
        <v/>
      </c>
      <c r="AD10" s="117" t="str">
        <f t="shared" si="12"/>
        <v/>
      </c>
      <c r="AE10" s="30" t="str">
        <f t="shared" si="8"/>
        <v/>
      </c>
      <c r="AF10" s="30" t="str">
        <f t="shared" si="13"/>
        <v/>
      </c>
      <c r="AG10" s="117" t="str">
        <f t="shared" si="14"/>
        <v/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65"/>
      <c r="B11" s="64">
        <v>436</v>
      </c>
      <c r="C11" s="63" t="s">
        <v>29</v>
      </c>
      <c r="D11" s="63" t="s">
        <v>30</v>
      </c>
      <c r="E11" s="63" t="s">
        <v>31</v>
      </c>
      <c r="F11" s="63" t="s">
        <v>28</v>
      </c>
      <c r="G11" s="62">
        <f t="shared" si="0"/>
        <v>823.2</v>
      </c>
      <c r="H11" s="115">
        <v>0.75347222222222221</v>
      </c>
      <c r="I11" s="58" t="s">
        <v>89</v>
      </c>
      <c r="J11" s="39">
        <f t="shared" si="1"/>
        <v>0</v>
      </c>
      <c r="K11" s="60">
        <f t="shared" si="2"/>
        <v>0</v>
      </c>
      <c r="L11" s="35" t="str">
        <f t="shared" si="3"/>
        <v/>
      </c>
      <c r="M11" s="37" t="str">
        <f t="shared" si="4"/>
        <v>DNF</v>
      </c>
      <c r="N11" s="36"/>
      <c r="O11" s="35" t="str">
        <f t="shared" si="9"/>
        <v/>
      </c>
      <c r="P11" s="34" t="str">
        <f t="shared" si="5"/>
        <v>DNF</v>
      </c>
      <c r="Q11" s="33" t="str">
        <f t="shared" si="6"/>
        <v>Isabel 2</v>
      </c>
      <c r="R11" s="59">
        <v>823.2</v>
      </c>
      <c r="S11" s="59">
        <v>655.8</v>
      </c>
      <c r="T11" s="59">
        <v>686.8</v>
      </c>
      <c r="U11" s="59">
        <v>1067.4000000000001</v>
      </c>
      <c r="V11" s="59">
        <v>808.6</v>
      </c>
      <c r="W11" s="59">
        <v>698.8</v>
      </c>
      <c r="X11" s="31">
        <v>663.8</v>
      </c>
      <c r="Y11" s="30">
        <v>93.15</v>
      </c>
      <c r="Z11" s="29">
        <f t="shared" si="10"/>
        <v>93.15</v>
      </c>
      <c r="AA11" s="107"/>
      <c r="AB11" s="30">
        <f t="shared" si="11"/>
        <v>115.51834890027118</v>
      </c>
      <c r="AC11" s="116" t="str">
        <f t="shared" si="7"/>
        <v/>
      </c>
      <c r="AD11" s="117" t="str">
        <f t="shared" si="12"/>
        <v/>
      </c>
      <c r="AE11" s="30" t="str">
        <f t="shared" si="8"/>
        <v/>
      </c>
      <c r="AF11" s="30" t="str">
        <f t="shared" si="13"/>
        <v/>
      </c>
      <c r="AG11" s="117" t="str">
        <f t="shared" si="14"/>
        <v/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88</v>
      </c>
      <c r="C12" s="56" t="s">
        <v>32</v>
      </c>
      <c r="D12" s="56" t="s">
        <v>33</v>
      </c>
      <c r="E12" s="56" t="s">
        <v>34</v>
      </c>
      <c r="F12" s="56" t="s">
        <v>28</v>
      </c>
      <c r="G12" s="55">
        <f t="shared" si="0"/>
        <v>838.2</v>
      </c>
      <c r="H12" s="118">
        <v>0.75</v>
      </c>
      <c r="I12" s="54" t="s">
        <v>89</v>
      </c>
      <c r="J12" s="39">
        <f t="shared" si="1"/>
        <v>0</v>
      </c>
      <c r="K12" s="60">
        <f t="shared" si="2"/>
        <v>0</v>
      </c>
      <c r="L12" s="35" t="str">
        <f t="shared" si="3"/>
        <v/>
      </c>
      <c r="M12" s="37" t="str">
        <f t="shared" si="4"/>
        <v>DNF</v>
      </c>
      <c r="N12" s="50"/>
      <c r="O12" s="35" t="str">
        <f t="shared" si="9"/>
        <v/>
      </c>
      <c r="P12" s="34" t="str">
        <f t="shared" si="5"/>
        <v>DNF</v>
      </c>
      <c r="Q12" s="47" t="str">
        <f t="shared" si="6"/>
        <v>Havheksen</v>
      </c>
      <c r="R12" s="46">
        <v>838.2</v>
      </c>
      <c r="S12" s="46">
        <v>660.4</v>
      </c>
      <c r="T12" s="46">
        <v>584.79999999999995</v>
      </c>
      <c r="U12" s="46">
        <v>1121.5999999999999</v>
      </c>
      <c r="V12" s="46">
        <v>846.4</v>
      </c>
      <c r="W12" s="46">
        <v>721.4</v>
      </c>
      <c r="X12" s="45">
        <v>668.2</v>
      </c>
      <c r="Y12" s="30">
        <v>93.15</v>
      </c>
      <c r="Z12" s="29">
        <f t="shared" si="10"/>
        <v>93.15</v>
      </c>
      <c r="AA12" s="107"/>
      <c r="AB12" s="30">
        <f t="shared" si="11"/>
        <v>116.8487428913499</v>
      </c>
      <c r="AC12" s="116" t="str">
        <f t="shared" si="7"/>
        <v/>
      </c>
      <c r="AD12" s="117" t="str">
        <f t="shared" si="12"/>
        <v/>
      </c>
      <c r="AE12" s="30" t="str">
        <f t="shared" si="8"/>
        <v/>
      </c>
      <c r="AF12" s="30" t="str">
        <f t="shared" si="13"/>
        <v/>
      </c>
      <c r="AG12" s="117" t="str">
        <f t="shared" si="14"/>
        <v/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65"/>
      <c r="B13" s="64">
        <v>220</v>
      </c>
      <c r="C13" s="63" t="s">
        <v>35</v>
      </c>
      <c r="D13" s="63" t="s">
        <v>36</v>
      </c>
      <c r="E13" s="63" t="s">
        <v>67</v>
      </c>
      <c r="F13" s="63" t="s">
        <v>28</v>
      </c>
      <c r="G13" s="62">
        <f t="shared" si="0"/>
        <v>869</v>
      </c>
      <c r="H13" s="118">
        <v>0.75</v>
      </c>
      <c r="I13" s="58"/>
      <c r="J13" s="39">
        <f t="shared" si="1"/>
        <v>0</v>
      </c>
      <c r="K13" s="60">
        <f t="shared" si="2"/>
        <v>0</v>
      </c>
      <c r="L13" s="35" t="str">
        <f t="shared" si="3"/>
        <v/>
      </c>
      <c r="M13" s="37" t="str">
        <f t="shared" si="4"/>
        <v>DNS</v>
      </c>
      <c r="N13" s="36"/>
      <c r="O13" s="35" t="str">
        <f t="shared" si="9"/>
        <v/>
      </c>
      <c r="P13" s="34" t="str">
        <f t="shared" si="5"/>
        <v>DNS</v>
      </c>
      <c r="Q13" s="33" t="str">
        <f t="shared" si="6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97.524490416793284</v>
      </c>
      <c r="Z13" s="29">
        <f t="shared" si="10"/>
        <v>97.524490416793284</v>
      </c>
      <c r="AA13" s="107"/>
      <c r="AB13" s="30">
        <f t="shared" si="11"/>
        <v>122.46933839912334</v>
      </c>
      <c r="AC13" s="116" t="str">
        <f t="shared" si="7"/>
        <v/>
      </c>
      <c r="AD13" s="117" t="str">
        <f t="shared" si="12"/>
        <v/>
      </c>
      <c r="AE13" s="30" t="str">
        <f t="shared" si="8"/>
        <v/>
      </c>
      <c r="AF13" s="30" t="str">
        <f t="shared" si="13"/>
        <v/>
      </c>
      <c r="AG13" s="117" t="str">
        <f t="shared" si="14"/>
        <v/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802.2</v>
      </c>
      <c r="H14" s="115">
        <v>0.75347222222222221</v>
      </c>
      <c r="I14" s="54"/>
      <c r="J14" s="39">
        <f t="shared" si="1"/>
        <v>0</v>
      </c>
      <c r="K14" s="60">
        <f t="shared" si="2"/>
        <v>0</v>
      </c>
      <c r="L14" s="35" t="str">
        <f t="shared" si="3"/>
        <v/>
      </c>
      <c r="M14" s="37" t="str">
        <f t="shared" si="4"/>
        <v>DNS</v>
      </c>
      <c r="N14" s="50"/>
      <c r="O14" s="35" t="str">
        <f t="shared" si="9"/>
        <v/>
      </c>
      <c r="P14" s="34" t="str">
        <f t="shared" si="5"/>
        <v>DNS</v>
      </c>
      <c r="Q14" s="47" t="str">
        <f t="shared" si="6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30">
        <v>80.992028153995619</v>
      </c>
      <c r="Z14" s="29">
        <f t="shared" si="10"/>
        <v>80.992028153995619</v>
      </c>
      <c r="AA14" s="107"/>
      <c r="AB14" s="30">
        <f t="shared" si="11"/>
        <v>98.233754135372379</v>
      </c>
      <c r="AC14" s="116" t="str">
        <f t="shared" si="7"/>
        <v/>
      </c>
      <c r="AD14" s="117" t="str">
        <f t="shared" si="12"/>
        <v/>
      </c>
      <c r="AE14" s="30" t="str">
        <f t="shared" si="8"/>
        <v/>
      </c>
      <c r="AF14" s="30" t="str">
        <f t="shared" si="13"/>
        <v/>
      </c>
      <c r="AG14" s="117" t="str">
        <f t="shared" si="14"/>
        <v/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65"/>
      <c r="B15" s="64">
        <v>135</v>
      </c>
      <c r="C15" s="63" t="s">
        <v>38</v>
      </c>
      <c r="D15" s="63" t="s">
        <v>51</v>
      </c>
      <c r="E15" s="63" t="s">
        <v>63</v>
      </c>
      <c r="F15" s="63" t="s">
        <v>28</v>
      </c>
      <c r="G15" s="62">
        <f t="shared" si="0"/>
        <v>727.6</v>
      </c>
      <c r="H15" s="115">
        <v>0.75347222222222221</v>
      </c>
      <c r="I15" s="58"/>
      <c r="J15" s="39">
        <f t="shared" si="1"/>
        <v>0</v>
      </c>
      <c r="K15" s="60">
        <f t="shared" si="2"/>
        <v>0</v>
      </c>
      <c r="L15" s="35" t="str">
        <f t="shared" si="3"/>
        <v/>
      </c>
      <c r="M15" s="37" t="str">
        <f t="shared" si="4"/>
        <v>DNS</v>
      </c>
      <c r="N15" s="36"/>
      <c r="O15" s="35" t="str">
        <f t="shared" si="9"/>
        <v/>
      </c>
      <c r="P15" s="34" t="str">
        <f t="shared" si="5"/>
        <v>DNS</v>
      </c>
      <c r="Q15" s="33" t="str">
        <f t="shared" si="6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95</v>
      </c>
      <c r="Z15" s="29">
        <f t="shared" si="10"/>
        <v>95</v>
      </c>
      <c r="AA15" s="107"/>
      <c r="AB15" s="30">
        <f t="shared" si="11"/>
        <v>115.85987261146497</v>
      </c>
      <c r="AC15" s="116" t="str">
        <f t="shared" si="7"/>
        <v/>
      </c>
      <c r="AD15" s="117" t="str">
        <f t="shared" si="12"/>
        <v/>
      </c>
      <c r="AE15" s="30" t="str">
        <f t="shared" si="8"/>
        <v/>
      </c>
      <c r="AF15" s="30" t="str">
        <f t="shared" si="13"/>
        <v/>
      </c>
      <c r="AG15" s="117" t="str">
        <f t="shared" si="14"/>
        <v/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153</v>
      </c>
      <c r="C16" s="56" t="s">
        <v>50</v>
      </c>
      <c r="D16" s="56" t="s">
        <v>62</v>
      </c>
      <c r="E16" s="56" t="s">
        <v>39</v>
      </c>
      <c r="F16" s="56" t="s">
        <v>28</v>
      </c>
      <c r="G16" s="55">
        <f t="shared" si="0"/>
        <v>744.4</v>
      </c>
      <c r="H16" s="118">
        <v>0.75694444444444453</v>
      </c>
      <c r="I16" s="54"/>
      <c r="J16" s="39">
        <f t="shared" si="1"/>
        <v>0</v>
      </c>
      <c r="K16" s="60">
        <f t="shared" si="2"/>
        <v>0</v>
      </c>
      <c r="L16" s="35" t="str">
        <f t="shared" si="3"/>
        <v/>
      </c>
      <c r="M16" s="37" t="str">
        <f t="shared" si="4"/>
        <v>DNS</v>
      </c>
      <c r="N16" s="50"/>
      <c r="O16" s="35" t="str">
        <f t="shared" si="9"/>
        <v/>
      </c>
      <c r="P16" s="34" t="str">
        <f t="shared" si="5"/>
        <v>DNS</v>
      </c>
      <c r="Q16" s="47" t="str">
        <f t="shared" si="6"/>
        <v>Tøf Tøf</v>
      </c>
      <c r="R16" s="46">
        <v>744.4</v>
      </c>
      <c r="S16" s="46">
        <v>612.20000000000005</v>
      </c>
      <c r="T16" s="46">
        <v>533</v>
      </c>
      <c r="U16" s="46">
        <v>967.2</v>
      </c>
      <c r="V16" s="46">
        <v>777</v>
      </c>
      <c r="W16" s="46">
        <v>667.4</v>
      </c>
      <c r="X16" s="45">
        <v>612.20000000000005</v>
      </c>
      <c r="Y16" s="30">
        <v>0</v>
      </c>
      <c r="Z16" s="29">
        <f t="shared" si="10"/>
        <v>0</v>
      </c>
      <c r="AA16" s="107"/>
      <c r="AB16" s="30">
        <f t="shared" si="11"/>
        <v>0</v>
      </c>
      <c r="AC16" s="116" t="str">
        <f t="shared" si="7"/>
        <v/>
      </c>
      <c r="AD16" s="117" t="str">
        <f t="shared" si="12"/>
        <v/>
      </c>
      <c r="AE16" s="30" t="str">
        <f t="shared" si="8"/>
        <v/>
      </c>
      <c r="AF16" s="30" t="str">
        <f t="shared" si="13"/>
        <v/>
      </c>
      <c r="AG16" s="117" t="str">
        <f t="shared" si="14"/>
        <v/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65"/>
      <c r="B17" s="64">
        <v>100</v>
      </c>
      <c r="C17" s="63" t="s">
        <v>47</v>
      </c>
      <c r="D17" s="63" t="s">
        <v>49</v>
      </c>
      <c r="E17" s="63" t="s">
        <v>48</v>
      </c>
      <c r="F17" s="63" t="s">
        <v>28</v>
      </c>
      <c r="G17" s="62">
        <f t="shared" si="0"/>
        <v>770.8</v>
      </c>
      <c r="H17" s="115">
        <v>0.75347222222222221</v>
      </c>
      <c r="I17" s="58"/>
      <c r="J17" s="39">
        <f t="shared" si="1"/>
        <v>0</v>
      </c>
      <c r="K17" s="60">
        <f t="shared" si="2"/>
        <v>0</v>
      </c>
      <c r="L17" s="35" t="str">
        <f t="shared" si="3"/>
        <v/>
      </c>
      <c r="M17" s="37" t="str">
        <f t="shared" si="4"/>
        <v>DNS</v>
      </c>
      <c r="N17" s="36"/>
      <c r="O17" s="35" t="str">
        <f t="shared" si="9"/>
        <v/>
      </c>
      <c r="P17" s="34" t="str">
        <f t="shared" si="5"/>
        <v>DNS</v>
      </c>
      <c r="Q17" s="33" t="str">
        <f t="shared" si="6"/>
        <v>Vento</v>
      </c>
      <c r="R17" s="59">
        <v>770.8</v>
      </c>
      <c r="S17" s="59">
        <v>606.6</v>
      </c>
      <c r="T17" s="59">
        <v>537.4</v>
      </c>
      <c r="U17" s="59">
        <v>1010</v>
      </c>
      <c r="V17" s="59">
        <v>756.2</v>
      </c>
      <c r="W17" s="59">
        <v>648.79999999999995</v>
      </c>
      <c r="X17" s="31">
        <v>614</v>
      </c>
      <c r="Y17" s="30">
        <v>134</v>
      </c>
      <c r="Z17" s="29">
        <f t="shared" si="10"/>
        <v>134</v>
      </c>
      <c r="AA17" s="107"/>
      <c r="AB17" s="30">
        <f t="shared" si="11"/>
        <v>168.22019543973943</v>
      </c>
      <c r="AC17" s="116" t="str">
        <f t="shared" si="7"/>
        <v/>
      </c>
      <c r="AD17" s="117" t="str">
        <f t="shared" si="12"/>
        <v/>
      </c>
      <c r="AE17" s="30" t="str">
        <f t="shared" si="8"/>
        <v/>
      </c>
      <c r="AF17" s="30" t="str">
        <f t="shared" si="13"/>
        <v/>
      </c>
      <c r="AG17" s="117" t="str">
        <f t="shared" si="14"/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225</v>
      </c>
      <c r="C18" s="56" t="s">
        <v>40</v>
      </c>
      <c r="D18" s="56" t="s">
        <v>41</v>
      </c>
      <c r="E18" s="56" t="s">
        <v>42</v>
      </c>
      <c r="F18" s="56" t="s">
        <v>28</v>
      </c>
      <c r="G18" s="55">
        <f t="shared" si="0"/>
        <v>782.6</v>
      </c>
      <c r="H18" s="118">
        <v>0.75694444444444453</v>
      </c>
      <c r="I18" s="54" t="s">
        <v>89</v>
      </c>
      <c r="J18" s="39">
        <f t="shared" si="1"/>
        <v>0</v>
      </c>
      <c r="K18" s="60">
        <f t="shared" si="2"/>
        <v>0</v>
      </c>
      <c r="L18" s="35" t="str">
        <f t="shared" si="3"/>
        <v/>
      </c>
      <c r="M18" s="37" t="str">
        <f t="shared" si="4"/>
        <v>DNF</v>
      </c>
      <c r="N18" s="50"/>
      <c r="O18" s="35" t="str">
        <f t="shared" si="9"/>
        <v/>
      </c>
      <c r="P18" s="34" t="str">
        <f t="shared" si="5"/>
        <v>DNF</v>
      </c>
      <c r="Q18" s="47" t="str">
        <f t="shared" si="6"/>
        <v>X-Mamse</v>
      </c>
      <c r="R18" s="46">
        <v>782.6</v>
      </c>
      <c r="S18" s="46">
        <v>627.79999999999995</v>
      </c>
      <c r="T18" s="46">
        <v>558.4</v>
      </c>
      <c r="U18" s="46">
        <v>1018.4</v>
      </c>
      <c r="V18" s="46">
        <v>781.6</v>
      </c>
      <c r="W18" s="46">
        <v>681.8</v>
      </c>
      <c r="X18" s="45">
        <v>633.79999999999995</v>
      </c>
      <c r="Y18" s="30">
        <v>25.515000000000001</v>
      </c>
      <c r="Z18" s="29">
        <f t="shared" si="10"/>
        <v>25.515000000000001</v>
      </c>
      <c r="AA18" s="107"/>
      <c r="AB18" s="30">
        <f t="shared" si="11"/>
        <v>31.50526822341433</v>
      </c>
      <c r="AC18" s="116" t="str">
        <f t="shared" si="7"/>
        <v/>
      </c>
      <c r="AD18" s="117" t="str">
        <f t="shared" si="12"/>
        <v/>
      </c>
      <c r="AE18" s="30" t="str">
        <f t="shared" si="8"/>
        <v/>
      </c>
      <c r="AF18" s="30" t="str">
        <f t="shared" si="13"/>
        <v/>
      </c>
      <c r="AG18" s="117" t="str">
        <f t="shared" si="14"/>
        <v/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65"/>
      <c r="B19" s="64">
        <v>90</v>
      </c>
      <c r="C19" s="56" t="s">
        <v>40</v>
      </c>
      <c r="D19" s="63" t="s">
        <v>88</v>
      </c>
      <c r="E19" s="63" t="s">
        <v>87</v>
      </c>
      <c r="F19" s="63" t="s">
        <v>28</v>
      </c>
      <c r="G19" s="62">
        <f t="shared" si="0"/>
        <v>782.6</v>
      </c>
      <c r="H19" s="115">
        <v>0.75347222222222221</v>
      </c>
      <c r="I19" s="58" t="s">
        <v>89</v>
      </c>
      <c r="J19" s="39">
        <f t="shared" si="1"/>
        <v>0</v>
      </c>
      <c r="K19" s="60">
        <f t="shared" si="2"/>
        <v>0</v>
      </c>
      <c r="L19" s="35" t="str">
        <f t="shared" si="3"/>
        <v/>
      </c>
      <c r="M19" s="37" t="str">
        <f t="shared" si="4"/>
        <v>DNF</v>
      </c>
      <c r="N19" s="36"/>
      <c r="O19" s="35" t="str">
        <f t="shared" si="9"/>
        <v/>
      </c>
      <c r="P19" s="34" t="str">
        <f t="shared" si="5"/>
        <v>DNF</v>
      </c>
      <c r="Q19" s="33" t="str">
        <f t="shared" si="6"/>
        <v>Xcaliber</v>
      </c>
      <c r="R19" s="46">
        <v>782.6</v>
      </c>
      <c r="S19" s="46">
        <v>627.79999999999995</v>
      </c>
      <c r="T19" s="46">
        <v>558.4</v>
      </c>
      <c r="U19" s="46">
        <v>1018.4</v>
      </c>
      <c r="V19" s="46">
        <v>781.6</v>
      </c>
      <c r="W19" s="46">
        <v>681.8</v>
      </c>
      <c r="X19" s="45">
        <v>633.79999999999995</v>
      </c>
      <c r="Y19" s="30">
        <v>136.93049999999999</v>
      </c>
      <c r="Z19" s="29">
        <f t="shared" si="10"/>
        <v>136.93049999999999</v>
      </c>
      <c r="AA19" s="107"/>
      <c r="AB19" s="30">
        <f t="shared" si="11"/>
        <v>169.07827279899024</v>
      </c>
      <c r="AC19" s="116" t="str">
        <f t="shared" si="7"/>
        <v/>
      </c>
      <c r="AD19" s="117" t="str">
        <f t="shared" si="12"/>
        <v/>
      </c>
      <c r="AE19" s="30" t="str">
        <f t="shared" si="8"/>
        <v/>
      </c>
      <c r="AF19" s="30" t="str">
        <f t="shared" si="13"/>
        <v/>
      </c>
      <c r="AG19" s="117" t="str">
        <f t="shared" si="14"/>
        <v/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>
        <v>0</v>
      </c>
      <c r="C20" s="56" t="s">
        <v>64</v>
      </c>
      <c r="D20" s="56" t="s">
        <v>66</v>
      </c>
      <c r="E20" s="56" t="s">
        <v>65</v>
      </c>
      <c r="F20" s="56" t="s">
        <v>28</v>
      </c>
      <c r="G20" s="55">
        <f t="shared" si="0"/>
        <v>705</v>
      </c>
      <c r="H20" s="118">
        <v>0.75</v>
      </c>
      <c r="I20" s="54" t="s">
        <v>89</v>
      </c>
      <c r="J20" s="39">
        <f t="shared" si="1"/>
        <v>0</v>
      </c>
      <c r="K20" s="60">
        <f t="shared" si="2"/>
        <v>0</v>
      </c>
      <c r="L20" s="35" t="str">
        <f t="shared" si="3"/>
        <v/>
      </c>
      <c r="M20" s="37" t="str">
        <f t="shared" si="4"/>
        <v>DNF</v>
      </c>
      <c r="N20" s="50"/>
      <c r="O20" s="35" t="str">
        <f t="shared" si="9"/>
        <v/>
      </c>
      <c r="P20" s="34" t="str">
        <f t="shared" si="5"/>
        <v>DNF</v>
      </c>
      <c r="Q20" s="47" t="str">
        <f t="shared" si="6"/>
        <v>Cita</v>
      </c>
      <c r="R20" s="46">
        <v>705</v>
      </c>
      <c r="S20" s="46">
        <v>555</v>
      </c>
      <c r="T20" s="46">
        <v>489</v>
      </c>
      <c r="U20" s="46">
        <v>927</v>
      </c>
      <c r="V20" s="46">
        <v>695</v>
      </c>
      <c r="W20" s="46">
        <v>591</v>
      </c>
      <c r="X20" s="45">
        <v>561</v>
      </c>
      <c r="Y20" s="30">
        <v>148.60717703349272</v>
      </c>
      <c r="Z20" s="29">
        <f t="shared" si="10"/>
        <v>148.60717703349272</v>
      </c>
      <c r="AA20" s="107"/>
      <c r="AB20" s="30">
        <f t="shared" si="11"/>
        <v>186.75233477471011</v>
      </c>
      <c r="AC20" s="116" t="str">
        <f t="shared" si="7"/>
        <v/>
      </c>
      <c r="AD20" s="117" t="str">
        <f t="shared" si="12"/>
        <v/>
      </c>
      <c r="AE20" s="30" t="str">
        <f t="shared" si="8"/>
        <v/>
      </c>
      <c r="AF20" s="30" t="str">
        <f t="shared" si="13"/>
        <v/>
      </c>
      <c r="AG20" s="117" t="str">
        <f t="shared" si="14"/>
        <v/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>
        <v>1</v>
      </c>
      <c r="C21" s="56" t="s">
        <v>92</v>
      </c>
      <c r="D21" s="56" t="s">
        <v>90</v>
      </c>
      <c r="E21" s="56" t="s">
        <v>91</v>
      </c>
      <c r="F21" s="56" t="s">
        <v>28</v>
      </c>
      <c r="G21" s="55">
        <f t="shared" si="0"/>
        <v>730.2</v>
      </c>
      <c r="H21" s="118">
        <v>0.75694444444444453</v>
      </c>
      <c r="I21" s="54">
        <v>0.84668981481481476</v>
      </c>
      <c r="J21" s="39">
        <f t="shared" si="1"/>
        <v>8.9745370370370225E-2</v>
      </c>
      <c r="K21" s="60">
        <f t="shared" si="2"/>
        <v>7754</v>
      </c>
      <c r="L21" s="35">
        <f t="shared" si="3"/>
        <v>9.5528703703703713E-2</v>
      </c>
      <c r="M21" s="37">
        <f t="shared" si="4"/>
        <v>1</v>
      </c>
      <c r="N21" s="50"/>
      <c r="O21" s="35">
        <f t="shared" si="9"/>
        <v>9.1591203703703716E-2</v>
      </c>
      <c r="P21" s="34">
        <f t="shared" si="5"/>
        <v>1</v>
      </c>
      <c r="Q21" s="47" t="str">
        <f t="shared" si="6"/>
        <v>Finn</v>
      </c>
      <c r="R21" s="46">
        <v>730.2</v>
      </c>
      <c r="S21" s="46">
        <v>574.79999999999995</v>
      </c>
      <c r="T21" s="46">
        <v>508.6</v>
      </c>
      <c r="U21" s="46">
        <v>964.8</v>
      </c>
      <c r="V21" s="46">
        <v>720.6</v>
      </c>
      <c r="W21" s="46">
        <v>614.4</v>
      </c>
      <c r="X21" s="45">
        <v>581.6</v>
      </c>
      <c r="Y21" s="30">
        <v>94.5</v>
      </c>
      <c r="Z21" s="29">
        <f t="shared" si="10"/>
        <v>85.05</v>
      </c>
      <c r="AA21" s="107"/>
      <c r="AB21" s="30">
        <f t="shared" si="11"/>
        <v>118.64494497936725</v>
      </c>
      <c r="AC21" s="116">
        <f t="shared" si="7"/>
        <v>0</v>
      </c>
      <c r="AD21" s="117">
        <f t="shared" si="12"/>
        <v>0</v>
      </c>
      <c r="AE21" s="30">
        <f t="shared" si="8"/>
        <v>9.4500000000000011</v>
      </c>
      <c r="AF21" s="30">
        <f t="shared" si="13"/>
        <v>-118.64494497936725</v>
      </c>
      <c r="AG21" s="117">
        <f t="shared" si="14"/>
        <v>85.05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65"/>
      <c r="B22" s="64"/>
      <c r="C22" s="63" t="s">
        <v>69</v>
      </c>
      <c r="D22" s="63" t="s">
        <v>69</v>
      </c>
      <c r="E22" s="63" t="s">
        <v>70</v>
      </c>
      <c r="F22" s="63" t="s">
        <v>25</v>
      </c>
      <c r="G22" s="62">
        <f t="shared" si="0"/>
        <v>854</v>
      </c>
      <c r="H22" s="115">
        <v>0.75347222222222221</v>
      </c>
      <c r="I22" s="58"/>
      <c r="J22" s="39">
        <f t="shared" si="1"/>
        <v>0</v>
      </c>
      <c r="K22" s="60">
        <f t="shared" si="2"/>
        <v>0</v>
      </c>
      <c r="L22" s="35" t="str">
        <f t="shared" si="3"/>
        <v/>
      </c>
      <c r="M22" s="37" t="str">
        <f t="shared" si="4"/>
        <v>DNS</v>
      </c>
      <c r="N22" s="36"/>
      <c r="O22" s="35" t="str">
        <f t="shared" si="9"/>
        <v/>
      </c>
      <c r="P22" s="34" t="str">
        <f t="shared" si="5"/>
        <v>DNS</v>
      </c>
      <c r="Q22" s="33" t="str">
        <f t="shared" si="6"/>
        <v>HR 352</v>
      </c>
      <c r="R22" s="59">
        <v>854</v>
      </c>
      <c r="S22" s="59">
        <v>644</v>
      </c>
      <c r="T22" s="59">
        <v>556</v>
      </c>
      <c r="U22" s="59">
        <v>1128</v>
      </c>
      <c r="V22" s="59">
        <v>816</v>
      </c>
      <c r="W22" s="59">
        <v>674</v>
      </c>
      <c r="X22" s="31">
        <v>654</v>
      </c>
      <c r="Y22" s="30">
        <v>153</v>
      </c>
      <c r="Z22" s="29">
        <f t="shared" si="10"/>
        <v>153</v>
      </c>
      <c r="AA22" s="107"/>
      <c r="AB22" s="30">
        <f t="shared" si="11"/>
        <v>199.78899082568807</v>
      </c>
      <c r="AC22" s="116" t="str">
        <f t="shared" si="7"/>
        <v/>
      </c>
      <c r="AD22" s="117" t="str">
        <f t="shared" si="12"/>
        <v/>
      </c>
      <c r="AE22" s="30" t="str">
        <f t="shared" si="8"/>
        <v/>
      </c>
      <c r="AF22" s="30" t="str">
        <f t="shared" si="13"/>
        <v/>
      </c>
      <c r="AG22" s="117" t="str">
        <f t="shared" si="14"/>
        <v/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57"/>
      <c r="B23" s="50">
        <v>90</v>
      </c>
      <c r="C23" s="56" t="s">
        <v>71</v>
      </c>
      <c r="D23" s="56" t="s">
        <v>72</v>
      </c>
      <c r="E23" s="56" t="s">
        <v>83</v>
      </c>
      <c r="F23" s="56" t="s">
        <v>28</v>
      </c>
      <c r="G23" s="55">
        <f t="shared" si="0"/>
        <v>632.4</v>
      </c>
      <c r="H23" s="118">
        <v>0.76041666666666663</v>
      </c>
      <c r="I23" s="54"/>
      <c r="J23" s="39">
        <f t="shared" si="1"/>
        <v>0</v>
      </c>
      <c r="K23" s="60">
        <f t="shared" si="2"/>
        <v>0</v>
      </c>
      <c r="L23" s="35" t="str">
        <f t="shared" si="3"/>
        <v/>
      </c>
      <c r="M23" s="37" t="str">
        <f t="shared" si="4"/>
        <v>DNS</v>
      </c>
      <c r="N23" s="50"/>
      <c r="O23" s="35" t="str">
        <f t="shared" si="9"/>
        <v/>
      </c>
      <c r="P23" s="34" t="str">
        <f t="shared" si="5"/>
        <v>DNS</v>
      </c>
      <c r="Q23" s="47" t="str">
        <f t="shared" si="6"/>
        <v>Exit</v>
      </c>
      <c r="R23" s="46">
        <v>632.4</v>
      </c>
      <c r="S23" s="46">
        <v>515.4</v>
      </c>
      <c r="T23" s="46">
        <v>463.4</v>
      </c>
      <c r="U23" s="46">
        <v>831.2</v>
      </c>
      <c r="V23" s="46">
        <v>651.79999999999995</v>
      </c>
      <c r="W23" s="46" t="s">
        <v>73</v>
      </c>
      <c r="X23" s="45">
        <v>520</v>
      </c>
      <c r="Y23" s="30">
        <v>83</v>
      </c>
      <c r="Z23" s="29">
        <f t="shared" si="10"/>
        <v>83</v>
      </c>
      <c r="AA23" s="107"/>
      <c r="AB23" s="30">
        <f t="shared" si="11"/>
        <v>100.94076923076922</v>
      </c>
      <c r="AC23" s="116" t="str">
        <f t="shared" si="7"/>
        <v/>
      </c>
      <c r="AD23" s="117" t="str">
        <f t="shared" si="12"/>
        <v/>
      </c>
      <c r="AE23" s="30" t="str">
        <f t="shared" si="8"/>
        <v/>
      </c>
      <c r="AF23" s="30" t="str">
        <f t="shared" si="13"/>
        <v/>
      </c>
      <c r="AG23" s="117" t="str">
        <f t="shared" si="14"/>
        <v/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 thickBot="1">
      <c r="A24" s="28"/>
      <c r="B24" s="21"/>
      <c r="C24" s="27"/>
      <c r="D24" s="27"/>
      <c r="E24" s="27"/>
      <c r="F24" s="27"/>
      <c r="G24" s="26">
        <f t="shared" si="0"/>
        <v>1</v>
      </c>
      <c r="H24" s="115">
        <v>0.75347222222222221</v>
      </c>
      <c r="I24" s="25"/>
      <c r="J24" s="39">
        <f t="shared" si="1"/>
        <v>0</v>
      </c>
      <c r="K24" s="60">
        <f t="shared" si="2"/>
        <v>0</v>
      </c>
      <c r="L24" s="35" t="str">
        <f t="shared" si="3"/>
        <v/>
      </c>
      <c r="M24" s="37" t="str">
        <f t="shared" si="4"/>
        <v>DNS</v>
      </c>
      <c r="N24" s="21"/>
      <c r="O24" s="35" t="str">
        <f t="shared" si="9"/>
        <v/>
      </c>
      <c r="P24" s="34" t="str">
        <f t="shared" si="5"/>
        <v>DNS</v>
      </c>
      <c r="Q24" s="33">
        <f t="shared" si="6"/>
        <v>0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6">
        <v>1</v>
      </c>
      <c r="Y24" s="30">
        <v>0</v>
      </c>
      <c r="Z24" s="29">
        <f t="shared" si="10"/>
        <v>0</v>
      </c>
      <c r="AA24" s="107"/>
      <c r="AB24" s="30">
        <f t="shared" si="11"/>
        <v>0</v>
      </c>
      <c r="AC24" s="116" t="str">
        <f t="shared" si="7"/>
        <v/>
      </c>
      <c r="AD24" s="117" t="str">
        <f t="shared" si="12"/>
        <v/>
      </c>
      <c r="AE24" s="30" t="str">
        <f t="shared" si="8"/>
        <v/>
      </c>
      <c r="AF24" s="30" t="str">
        <f t="shared" si="13"/>
        <v/>
      </c>
      <c r="AG24" s="117" t="str">
        <f t="shared" si="14"/>
        <v/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6" customFormat="1" ht="12.75" customHeight="1">
      <c r="A25" s="3"/>
      <c r="B25" s="14"/>
      <c r="C25" s="13"/>
      <c r="D25" s="13"/>
      <c r="E25" s="1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111"/>
      <c r="AB25" s="120"/>
      <c r="AC25" s="120"/>
      <c r="AD25" s="121"/>
      <c r="AE25" s="122"/>
      <c r="AF25" s="122"/>
      <c r="AG25" s="122"/>
    </row>
    <row r="26" spans="1:44" s="6" customFormat="1" ht="12.75" customHeight="1">
      <c r="A26" s="3"/>
      <c r="B26" s="4"/>
      <c r="C26" s="3"/>
      <c r="D26" s="3"/>
      <c r="E26" s="3"/>
      <c r="F26" s="3"/>
      <c r="G26" s="12"/>
      <c r="H26" s="11"/>
      <c r="I26" s="11"/>
      <c r="J26" s="11"/>
      <c r="K26" s="10"/>
      <c r="L26" s="9"/>
      <c r="M26" s="4"/>
      <c r="N26" s="4"/>
      <c r="O26" s="9"/>
      <c r="P26" s="4"/>
      <c r="Q26" s="3"/>
      <c r="R26" s="8"/>
      <c r="S26" s="8"/>
      <c r="T26" s="8"/>
      <c r="U26" s="8"/>
      <c r="V26" s="8"/>
      <c r="W26" s="8"/>
      <c r="X26" s="8"/>
      <c r="Y26" s="123" t="s">
        <v>84</v>
      </c>
      <c r="Z26" s="124">
        <f>MAX(AC7:AC24)</f>
        <v>0</v>
      </c>
      <c r="AC26" s="120"/>
      <c r="AD26" s="121"/>
      <c r="AE26" s="122"/>
      <c r="AF26" s="122"/>
      <c r="AG26" s="122"/>
    </row>
    <row r="27" spans="1:44" s="6" customFormat="1" ht="12.75" customHeight="1">
      <c r="A27" s="3"/>
      <c r="B27" s="4"/>
      <c r="C27" s="3"/>
      <c r="D27" s="3"/>
      <c r="E27" s="4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125" t="s">
        <v>85</v>
      </c>
      <c r="Z27" s="126">
        <f>Z28+Z26</f>
        <v>9.5528703703703713E-2</v>
      </c>
      <c r="AC27" s="127"/>
      <c r="AD27" s="127"/>
      <c r="AE27" s="127"/>
      <c r="AF27" s="127"/>
      <c r="AG27" s="127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94" t="s">
        <v>86</v>
      </c>
      <c r="Z28" s="128">
        <f>MIN(L7:L24)</f>
        <v>9.5528703703703713E-2</v>
      </c>
      <c r="AC28" s="127"/>
      <c r="AD28" s="127"/>
      <c r="AE28" s="127"/>
      <c r="AF28" s="127"/>
      <c r="AG28" s="127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104"/>
      <c r="I29" s="4"/>
      <c r="J29" s="4"/>
      <c r="K29" s="8"/>
      <c r="L29" s="8"/>
      <c r="M29" s="8"/>
      <c r="N29" s="8"/>
      <c r="O29" s="8"/>
      <c r="P29" s="8"/>
      <c r="Q29" s="8"/>
      <c r="R29" s="8"/>
      <c r="S29" s="7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129"/>
      <c r="AF29" s="129"/>
      <c r="AG29" s="129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129"/>
      <c r="AF30" s="129"/>
      <c r="AG30" s="129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129"/>
      <c r="AF31" s="129"/>
      <c r="AG31" s="129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5.75" customHeight="1">
      <c r="A32" s="3"/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129"/>
      <c r="AF32" s="129"/>
      <c r="AG32" s="129"/>
      <c r="AH32" s="3"/>
      <c r="AI32" s="3"/>
      <c r="AJ32" s="3"/>
      <c r="AK32" s="3"/>
      <c r="AL32" s="3"/>
      <c r="AM32" s="3"/>
      <c r="AN32" s="3"/>
      <c r="AO32" s="3"/>
      <c r="AP32" s="3"/>
    </row>
    <row r="33" spans="2:42" s="6" customFormat="1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129"/>
      <c r="AF33" s="129"/>
      <c r="AG33" s="129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129"/>
      <c r="AF34" s="129"/>
      <c r="AG34" s="129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129"/>
      <c r="AF35" s="129"/>
      <c r="AG35" s="129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129"/>
      <c r="AF36" s="129"/>
      <c r="AG36" s="129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129"/>
      <c r="AF37" s="129"/>
      <c r="AG37" s="129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  <c r="AD38" s="3"/>
      <c r="AE38" s="129"/>
      <c r="AF38" s="129"/>
      <c r="AG38" s="129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29"/>
      <c r="AF39" s="129"/>
      <c r="AG39" s="129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29"/>
      <c r="AF40" s="129"/>
      <c r="AG40" s="129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9"/>
      <c r="AF41" s="129"/>
      <c r="AG41" s="129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9"/>
      <c r="AF42" s="129"/>
      <c r="AG42" s="129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9"/>
      <c r="AF43" s="129"/>
      <c r="AG43" s="129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9"/>
      <c r="AF44" s="129"/>
      <c r="AG44" s="129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9"/>
      <c r="AF45" s="129"/>
      <c r="AG45" s="129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9"/>
      <c r="AF46" s="129"/>
      <c r="AG46" s="129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9"/>
      <c r="AF47" s="129"/>
      <c r="AG47" s="129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9"/>
      <c r="AF48" s="129"/>
      <c r="AG48" s="129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9"/>
      <c r="AF49" s="129"/>
      <c r="AG49" s="129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9"/>
      <c r="AF50" s="129"/>
      <c r="AG50" s="129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9"/>
      <c r="AF51" s="129"/>
      <c r="AG51" s="129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9"/>
      <c r="AF52" s="129"/>
      <c r="AG52" s="129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9"/>
      <c r="AF53" s="129"/>
      <c r="AG53" s="129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9"/>
      <c r="AF54" s="129"/>
      <c r="AG54" s="129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9"/>
      <c r="AF55" s="129"/>
      <c r="AG55" s="129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9"/>
      <c r="AF56" s="129"/>
      <c r="AG56" s="129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9"/>
      <c r="AF57" s="129"/>
      <c r="AG57" s="129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9"/>
      <c r="AF58" s="129"/>
      <c r="AG58" s="129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9"/>
      <c r="AF59" s="129"/>
      <c r="AG59" s="129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9"/>
      <c r="AF60" s="129"/>
      <c r="AG60" s="129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9"/>
      <c r="AF61" s="129"/>
      <c r="AG61" s="129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9"/>
      <c r="AF62" s="129"/>
      <c r="AG62" s="129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9"/>
      <c r="AF63" s="129"/>
      <c r="AG63" s="129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9"/>
      <c r="AF64" s="129"/>
      <c r="AG64" s="129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9"/>
      <c r="AF65" s="129"/>
      <c r="AG65" s="129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9"/>
      <c r="AF66" s="129"/>
      <c r="AG66" s="129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9"/>
      <c r="AF67" s="129"/>
      <c r="AG67" s="129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9"/>
      <c r="AF68" s="129"/>
      <c r="AG68" s="129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9"/>
      <c r="AF69" s="129"/>
      <c r="AG69" s="129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29"/>
      <c r="AF70" s="129"/>
      <c r="AG70" s="129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29"/>
      <c r="AF71" s="129"/>
      <c r="AG71" s="129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129"/>
      <c r="AF72" s="129"/>
      <c r="AG72" s="129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9"/>
      <c r="AF73" s="129"/>
      <c r="AG73" s="129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29"/>
      <c r="AF74" s="129"/>
      <c r="AG74" s="129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29"/>
      <c r="AF75" s="129"/>
      <c r="AG75" s="129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29"/>
      <c r="AF76" s="129"/>
      <c r="AG76" s="129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29"/>
      <c r="AF77" s="129"/>
      <c r="AG77" s="129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29"/>
      <c r="AF78" s="129"/>
      <c r="AG78" s="129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29"/>
      <c r="AF79" s="129"/>
      <c r="AG79" s="129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29"/>
      <c r="AF80" s="129"/>
      <c r="AG80" s="129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29"/>
      <c r="AF81" s="129"/>
      <c r="AG81" s="129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29"/>
      <c r="AF82" s="129"/>
      <c r="AG82" s="129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29"/>
      <c r="AF83" s="129"/>
      <c r="AG83" s="129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29"/>
      <c r="AF84" s="129"/>
      <c r="AG84" s="129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29"/>
      <c r="AF85" s="129"/>
      <c r="AG85" s="129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129"/>
      <c r="AF86" s="129"/>
      <c r="AG86" s="129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29"/>
      <c r="AF87" s="129"/>
      <c r="AG87" s="129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129"/>
      <c r="AF88" s="129"/>
      <c r="AG88" s="129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129"/>
      <c r="AF89" s="129"/>
      <c r="AG89" s="129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129"/>
      <c r="AF90" s="129"/>
      <c r="AG90" s="129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129"/>
      <c r="AF91" s="129"/>
      <c r="AG91" s="129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129"/>
      <c r="AF92" s="129"/>
      <c r="AG92" s="129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129"/>
      <c r="AF93" s="129"/>
      <c r="AG93" s="129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129"/>
      <c r="AF94" s="129"/>
      <c r="AG94" s="129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129"/>
      <c r="AF95" s="129"/>
      <c r="AG95" s="129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129"/>
      <c r="AF96" s="129"/>
      <c r="AG96" s="129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9"/>
      <c r="AF97" s="129"/>
      <c r="AG97" s="129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129"/>
      <c r="AF98" s="129"/>
      <c r="AG98" s="129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129"/>
      <c r="AF99" s="129"/>
      <c r="AG99" s="129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29"/>
      <c r="AF100" s="129"/>
      <c r="AG100" s="129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29"/>
      <c r="AF101" s="129"/>
      <c r="AG101" s="129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29"/>
      <c r="AF102" s="129"/>
      <c r="AG102" s="129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29"/>
      <c r="AF103" s="129"/>
      <c r="AG103" s="129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129"/>
      <c r="AF104" s="129"/>
      <c r="AG104" s="129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129"/>
      <c r="AF105" s="129"/>
      <c r="AG105" s="129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129"/>
      <c r="AF106" s="129"/>
      <c r="AG106" s="129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129"/>
      <c r="AF107" s="129"/>
      <c r="AG107" s="129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129"/>
      <c r="AF108" s="129"/>
      <c r="AG108" s="129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29"/>
      <c r="AF109" s="129"/>
      <c r="AG109" s="129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29"/>
      <c r="AF110" s="129"/>
      <c r="AG110" s="129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29"/>
      <c r="AF111" s="129"/>
      <c r="AG111" s="129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29"/>
      <c r="AF112" s="129"/>
      <c r="AG112" s="129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9"/>
      <c r="AF113" s="129"/>
      <c r="AG113" s="129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29"/>
      <c r="AF114" s="129"/>
      <c r="AG114" s="129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29"/>
      <c r="AF115" s="129"/>
      <c r="AG115" s="129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129"/>
      <c r="AF116" s="129"/>
      <c r="AG116" s="129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129"/>
      <c r="AF117" s="129"/>
      <c r="AG117" s="129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29"/>
      <c r="AF118" s="129"/>
      <c r="AG118" s="129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129"/>
      <c r="AF119" s="129"/>
      <c r="AG119" s="129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129"/>
      <c r="AF120" s="129"/>
      <c r="AG120" s="129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129"/>
      <c r="AF121" s="129"/>
      <c r="AG121" s="129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129"/>
      <c r="AF122" s="129"/>
      <c r="AG122" s="129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129"/>
      <c r="AF123" s="129"/>
      <c r="AG123" s="129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129"/>
      <c r="AF124" s="129"/>
      <c r="AG124" s="129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129"/>
      <c r="AF125" s="129"/>
      <c r="AG125" s="129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29"/>
      <c r="AF126" s="129"/>
      <c r="AG126" s="129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29"/>
      <c r="AF127" s="129"/>
      <c r="AG127" s="129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129"/>
      <c r="AF128" s="129"/>
      <c r="AG128" s="129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129"/>
      <c r="AF129" s="129"/>
      <c r="AG129" s="129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129"/>
      <c r="AF130" s="129"/>
      <c r="AG130" s="129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9"/>
      <c r="AF131" s="129"/>
      <c r="AG131" s="129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129"/>
      <c r="AF132" s="129"/>
      <c r="AG132" s="129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129"/>
      <c r="AF133" s="129"/>
      <c r="AG133" s="129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129"/>
      <c r="AF134" s="129"/>
      <c r="AG134" s="129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129"/>
      <c r="AF135" s="129"/>
      <c r="AG135" s="129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129"/>
      <c r="AF136" s="129"/>
      <c r="AG136" s="129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129"/>
      <c r="AF137" s="129"/>
      <c r="AG137" s="129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29"/>
      <c r="AF138" s="129"/>
      <c r="AG138" s="129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29"/>
      <c r="AF139" s="129"/>
      <c r="AG139" s="129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29"/>
      <c r="AF140" s="129"/>
      <c r="AG140" s="129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29"/>
      <c r="AF141" s="129"/>
      <c r="AG141" s="129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129"/>
      <c r="AF142" s="129"/>
      <c r="AG142" s="129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129"/>
      <c r="AF143" s="129"/>
      <c r="AG143" s="129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129"/>
      <c r="AF144" s="129"/>
      <c r="AG144" s="129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129"/>
      <c r="AF145" s="129"/>
      <c r="AG145" s="129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129"/>
      <c r="AF146" s="129"/>
      <c r="AG146" s="129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129"/>
      <c r="AF147" s="129"/>
      <c r="AG147" s="129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129"/>
      <c r="AF148" s="129"/>
      <c r="AG148" s="129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129"/>
      <c r="AF149" s="129"/>
      <c r="AG149" s="129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129"/>
      <c r="AF150" s="129"/>
      <c r="AG150" s="129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129"/>
      <c r="AF151" s="129"/>
      <c r="AG151" s="129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129"/>
      <c r="AF152" s="129"/>
      <c r="AG152" s="129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129"/>
      <c r="AF153" s="129"/>
      <c r="AG153" s="129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129"/>
      <c r="AF154" s="129"/>
      <c r="AG154" s="129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129"/>
      <c r="AF155" s="129"/>
      <c r="AG155" s="129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129"/>
      <c r="AF156" s="129"/>
      <c r="AG156" s="129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129"/>
      <c r="AF157" s="129"/>
      <c r="AG157" s="129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129"/>
      <c r="AF158" s="129"/>
      <c r="AG158" s="129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129"/>
      <c r="AF159" s="129"/>
      <c r="AG159" s="129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129"/>
      <c r="AF160" s="129"/>
      <c r="AG160" s="129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29"/>
      <c r="AF161" s="129"/>
      <c r="AG161" s="129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29"/>
      <c r="AF162" s="129"/>
      <c r="AG162" s="129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129"/>
      <c r="AF163" s="129"/>
      <c r="AG163" s="129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129"/>
      <c r="AF164" s="129"/>
      <c r="AG164" s="129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29"/>
      <c r="AF165" s="129"/>
      <c r="AG165" s="129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129"/>
      <c r="AF166" s="129"/>
      <c r="AG166" s="129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129"/>
      <c r="AF167" s="129"/>
      <c r="AG167" s="129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129"/>
      <c r="AF168" s="129"/>
      <c r="AG168" s="129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129"/>
      <c r="AF169" s="129"/>
      <c r="AG169" s="129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129"/>
      <c r="AF170" s="129"/>
      <c r="AG170" s="129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129"/>
      <c r="AF171" s="129"/>
      <c r="AG171" s="129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129"/>
      <c r="AF172" s="129"/>
      <c r="AG172" s="129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129"/>
      <c r="AF173" s="129"/>
      <c r="AG173" s="129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9"/>
      <c r="AF174" s="129"/>
      <c r="AG174" s="129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129"/>
      <c r="AF175" s="129"/>
      <c r="AG175" s="129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129"/>
      <c r="AF176" s="129"/>
      <c r="AG176" s="129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129"/>
      <c r="AF177" s="129"/>
      <c r="AG177" s="129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129"/>
      <c r="AF178" s="129"/>
      <c r="AG178" s="129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129"/>
      <c r="AF179" s="129"/>
      <c r="AG179" s="129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29"/>
      <c r="AF180" s="129"/>
      <c r="AG180" s="129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29"/>
      <c r="AF181" s="129"/>
      <c r="AG181" s="129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29"/>
      <c r="AF182" s="129"/>
      <c r="AG182" s="129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29"/>
      <c r="AF183" s="129"/>
      <c r="AG183" s="129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29"/>
      <c r="AF184" s="129"/>
      <c r="AG184" s="129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29"/>
      <c r="AF185" s="129"/>
      <c r="AG185" s="129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29"/>
      <c r="AF186" s="129"/>
      <c r="AG186" s="129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29"/>
      <c r="AF187" s="129"/>
      <c r="AG187" s="129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29"/>
      <c r="AF188" s="129"/>
      <c r="AG188" s="129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29"/>
      <c r="AF189" s="129"/>
      <c r="AG189" s="129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29"/>
      <c r="AF190" s="129"/>
      <c r="AG190" s="129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29"/>
      <c r="AF191" s="129"/>
      <c r="AG191" s="129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29"/>
      <c r="AF192" s="129"/>
      <c r="AG192" s="129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29"/>
      <c r="AF193" s="129"/>
      <c r="AG193" s="129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29"/>
      <c r="AF194" s="129"/>
      <c r="AG194" s="129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29"/>
      <c r="AF195" s="129"/>
      <c r="AG195" s="129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29"/>
      <c r="AF196" s="129"/>
      <c r="AG196" s="129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129"/>
      <c r="AF197" s="129"/>
      <c r="AG197" s="129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129"/>
      <c r="AF198" s="129"/>
      <c r="AG198" s="129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129"/>
      <c r="AF199" s="129"/>
      <c r="AG199" s="129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129"/>
      <c r="AF200" s="129"/>
      <c r="AG200" s="129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29"/>
      <c r="AF201" s="129"/>
      <c r="AG201" s="129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29"/>
      <c r="AF202" s="129"/>
      <c r="AG202" s="129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29"/>
      <c r="AF203" s="129"/>
      <c r="AG203" s="129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29"/>
      <c r="AF204" s="129"/>
      <c r="AG204" s="129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29"/>
      <c r="AF205" s="129"/>
      <c r="AG205" s="129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29"/>
      <c r="AF206" s="129"/>
      <c r="AG206" s="129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29"/>
      <c r="AF207" s="129"/>
      <c r="AG207" s="129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29"/>
      <c r="AF208" s="129"/>
      <c r="AG208" s="129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29"/>
      <c r="AF209" s="129"/>
      <c r="AG209" s="129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29"/>
      <c r="AF210" s="129"/>
      <c r="AG210" s="129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29"/>
      <c r="AF211" s="129"/>
      <c r="AG211" s="129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29"/>
      <c r="AF212" s="129"/>
      <c r="AG212" s="129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29"/>
      <c r="AF213" s="129"/>
      <c r="AG213" s="129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29"/>
      <c r="AF214" s="129"/>
      <c r="AG214" s="129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29"/>
      <c r="AF215" s="129"/>
      <c r="AG215" s="129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29"/>
      <c r="AF216" s="129"/>
      <c r="AG216" s="129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29"/>
      <c r="AF217" s="129"/>
      <c r="AG217" s="129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29"/>
      <c r="AF218" s="129"/>
      <c r="AG218" s="129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29"/>
      <c r="AF219" s="129"/>
      <c r="AG219" s="129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29"/>
      <c r="AF220" s="129"/>
      <c r="AG220" s="129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29"/>
      <c r="AF221" s="129"/>
      <c r="AG221" s="129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29"/>
      <c r="AF222" s="129"/>
      <c r="AG222" s="129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29"/>
      <c r="AF223" s="129"/>
      <c r="AG223" s="129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4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29"/>
      <c r="AF224" s="129"/>
      <c r="AG224" s="129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>
      <c r="B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2:16" ht="12.75" customHeight="1"/>
    <row r="999" spans="2:16" ht="12.75" customHeight="1"/>
    <row r="1000" spans="2:16" ht="12.75" customHeight="1"/>
    <row r="1001" spans="2:16" ht="12.75" customHeight="1"/>
    <row r="1002" spans="2:16" ht="12.75" customHeight="1"/>
  </sheetData>
  <mergeCells count="1">
    <mergeCell ref="L4:M4"/>
  </mergeCells>
  <conditionalFormatting sqref="H7:H9 H11:H24">
    <cfRule type="cellIs" dxfId="67" priority="16" operator="equal">
      <formula>0.78125</formula>
    </cfRule>
    <cfRule type="cellIs" dxfId="66" priority="17" operator="equal">
      <formula>0.777777777777778</formula>
    </cfRule>
    <cfRule type="cellIs" dxfId="65" priority="18" operator="equal">
      <formula>0.774305555555555</formula>
    </cfRule>
    <cfRule type="cellIs" dxfId="64" priority="19" operator="equal">
      <formula>0.770833333333333</formula>
    </cfRule>
  </conditionalFormatting>
  <conditionalFormatting sqref="H10">
    <cfRule type="cellIs" dxfId="63" priority="12" operator="equal">
      <formula>0.78125</formula>
    </cfRule>
    <cfRule type="cellIs" dxfId="62" priority="13" operator="equal">
      <formula>0.777777777777778</formula>
    </cfRule>
    <cfRule type="cellIs" dxfId="61" priority="14" operator="equal">
      <formula>0.774305555555555</formula>
    </cfRule>
    <cfRule type="cellIs" dxfId="60" priority="15" operator="equal">
      <formula>0.770833333333333</formula>
    </cfRule>
  </conditionalFormatting>
  <conditionalFormatting sqref="Z7:Z24">
    <cfRule type="expression" dxfId="59" priority="11">
      <formula>$Z7&lt;&gt;$Y7</formula>
    </cfRule>
  </conditionalFormatting>
  <conditionalFormatting sqref="L7:M24">
    <cfRule type="expression" dxfId="58" priority="8">
      <formula>$M7=1</formula>
    </cfRule>
    <cfRule type="expression" dxfId="57" priority="9">
      <formula>$M7=2</formula>
    </cfRule>
    <cfRule type="expression" dxfId="56" priority="10">
      <formula>$M7=3</formula>
    </cfRule>
  </conditionalFormatting>
  <conditionalFormatting sqref="O7:P24">
    <cfRule type="expression" dxfId="55" priority="5">
      <formula>$P7=1</formula>
    </cfRule>
    <cfRule type="expression" dxfId="54" priority="6">
      <formula>$P7=2</formula>
    </cfRule>
    <cfRule type="expression" dxfId="53" priority="7">
      <formula>$P7=3</formula>
    </cfRule>
  </conditionalFormatting>
  <conditionalFormatting sqref="H10">
    <cfRule type="cellIs" dxfId="52" priority="1" operator="equal">
      <formula>0.78125</formula>
    </cfRule>
    <cfRule type="cellIs" dxfId="51" priority="2" operator="equal">
      <formula>0.777777777777778</formula>
    </cfRule>
    <cfRule type="cellIs" dxfId="50" priority="3" operator="equal">
      <formula>0.774305555555555</formula>
    </cfRule>
    <cfRule type="cellIs" dxfId="49" priority="4" operator="equal">
      <formula>0.770833333333333</formula>
    </cfRule>
  </conditionalFormatting>
  <pageMargins left="0.7" right="0.7" top="0.75" bottom="0.75" header="0.3" footer="0.3"/>
  <pageSetup orientation="portrait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X1003"/>
  <sheetViews>
    <sheetView tabSelected="1" zoomScale="70" zoomScaleNormal="70" workbookViewId="0">
      <selection activeCell="P2" sqref="P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13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18.85546875" style="1" hidden="1" customWidth="1" outlineLevel="1"/>
    <col min="29" max="29" width="13.140625" style="1" hidden="1" customWidth="1" outlineLevel="1"/>
    <col min="30" max="30" width="12.28515625" style="1" hidden="1" customWidth="1" outlineLevel="1"/>
    <col min="31" max="31" width="14.85546875" style="130" hidden="1" customWidth="1" outlineLevel="1"/>
    <col min="32" max="32" width="20.85546875" style="130" hidden="1" customWidth="1" outlineLevel="1"/>
    <col min="33" max="33" width="8.5703125" style="130" hidden="1" customWidth="1" outlineLevel="1"/>
    <col min="34" max="34" width="14" style="1" customWidth="1" collapsed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106"/>
      <c r="AF1" s="106"/>
      <c r="AG1" s="10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4</v>
      </c>
      <c r="Q2" s="95" t="s">
        <v>60</v>
      </c>
      <c r="R2" s="13"/>
      <c r="S2" s="94" t="s">
        <v>3</v>
      </c>
      <c r="T2" s="135">
        <f>MAX(G7:G25)</f>
        <v>1138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Op/Ned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06"/>
      <c r="AF3" s="106"/>
      <c r="AG3" s="106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45181</v>
      </c>
      <c r="M4" s="131"/>
      <c r="O4" s="89" t="s">
        <v>1</v>
      </c>
      <c r="P4" s="88">
        <v>5.93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E4" s="106"/>
      <c r="AF4" s="106"/>
      <c r="AG4" s="106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07"/>
      <c r="AB5" s="108"/>
      <c r="AC5" s="109"/>
      <c r="AD5" s="110"/>
      <c r="AE5" s="106"/>
      <c r="AF5" s="106"/>
      <c r="AG5" s="106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111"/>
      <c r="AB6" s="112" t="s">
        <v>76</v>
      </c>
      <c r="AC6" s="112" t="s">
        <v>77</v>
      </c>
      <c r="AD6" s="112" t="s">
        <v>78</v>
      </c>
      <c r="AE6" s="113" t="s">
        <v>79</v>
      </c>
      <c r="AF6" s="114" t="s">
        <v>80</v>
      </c>
      <c r="AG6" s="114" t="s">
        <v>81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5" si="0">IF($P$2=1,R7,0)+IF($P$2=2,S7,0)+IF($P$2=3,T7,0)+IF($P$2=4,U7,0)+IF($P$2=5,V7,0)+IF($P$2=6,W7,0)+IF($P$2=7,X7,0)</f>
        <v>1083.2</v>
      </c>
      <c r="H7" s="115">
        <v>0.75347222222222221</v>
      </c>
      <c r="I7" s="58">
        <v>0.82374999999999998</v>
      </c>
      <c r="J7" s="39">
        <f t="shared" ref="J7:J25" si="1">IF(AND(I7&gt;0,I7&lt;&gt;"DNF"),I7-H7,0)</f>
        <v>7.0277777777777772E-2</v>
      </c>
      <c r="K7" s="60">
        <f t="shared" ref="K7:K25" si="2">(HOUR(J7)*3600)+(MINUTE(J7)*60)+SECOND(J7)</f>
        <v>6072</v>
      </c>
      <c r="L7" s="35">
        <f t="shared" ref="L7:L25" si="3">IF(G7=0,"vælg vindbane",IF(I7="DNF","",IF(I7=0,"",(K7+($T$2*$P$4-G7*$P$4))/24/60/60)))</f>
        <v>7.4038935185185159E-2</v>
      </c>
      <c r="M7" s="37">
        <f t="shared" ref="M7:M25" si="4">IF(I7=0,"DNS",IF(I7="DNF","DNF",IF($P$2=0,"vindbane",RANK(L7,$L$7:$L$25,1))))</f>
        <v>6</v>
      </c>
      <c r="N7" s="36"/>
      <c r="O7" s="35">
        <f>IF(G7=0,"vælg vindbane",IF(I7="DNF","",IF(I7=0,"",L7-($P$4*Y7)/24/60/60)))</f>
        <v>7.012791487268516E-2</v>
      </c>
      <c r="P7" s="34">
        <f t="shared" ref="P7:P25" si="5">IF(I7=0,"DNS",IF(I7="DNF","DNF",RANK(O7,$O$7:$O$25,1)))</f>
        <v>7</v>
      </c>
      <c r="Q7" s="33" t="str">
        <f t="shared" ref="Q7:Q25" si="6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56.983499999999992</v>
      </c>
      <c r="Z7" s="29">
        <f>IF(AG7&lt;&gt;"",AG7,Y7)</f>
        <v>59.832674999999995</v>
      </c>
      <c r="AA7" s="107"/>
      <c r="AB7" s="30">
        <f>Y7/X7*G7</f>
        <v>91.389587207580689</v>
      </c>
      <c r="AC7" s="116">
        <f t="shared" ref="AC7:AC25" si="7">IF(I7&lt;&gt;"",IF(I7&lt;&gt;"DNF",L7-$Z$29,""),"")</f>
        <v>7.5608564814814427E-3</v>
      </c>
      <c r="AD7" s="117">
        <f>IF(AC7&lt;&gt;"",(AC7/$P$4)*86400,"")</f>
        <v>110.16155143338898</v>
      </c>
      <c r="AE7" s="30">
        <f t="shared" ref="AE7:AE25" si="8">IF(AD7&lt;&gt;"",Y7*0.1,"")</f>
        <v>5.6983499999999996</v>
      </c>
      <c r="AF7" s="30">
        <f>IF(AD7&lt;&gt;"",AD7-AB7,"")</f>
        <v>18.77196422580829</v>
      </c>
      <c r="AG7" s="117">
        <f>IF(AD7&lt;&gt;"",IF(AF7&gt;0,IF(AF7&lt;AE7,Y7+(0.5*AF7),Y7+(0.5*AE7)),IF((AF7*-1)&lt;AE7,Y7+AF7,Y7-AE7)),"")</f>
        <v>59.832674999999995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1083.2</v>
      </c>
      <c r="H8" s="115">
        <v>0.75347222222222221</v>
      </c>
      <c r="I8" s="54">
        <v>0.8200115740740741</v>
      </c>
      <c r="J8" s="39">
        <f t="shared" si="1"/>
        <v>6.6539351851851891E-2</v>
      </c>
      <c r="K8" s="60">
        <f t="shared" si="2"/>
        <v>5749</v>
      </c>
      <c r="L8" s="35">
        <f t="shared" si="3"/>
        <v>7.030050925925925E-2</v>
      </c>
      <c r="M8" s="37">
        <f t="shared" si="4"/>
        <v>4</v>
      </c>
      <c r="N8" s="50"/>
      <c r="O8" s="35">
        <f t="shared" ref="O8:O25" si="9">IF(G8=0,"vælg vindbane",IF(I8="DNF","",IF(I8=0,"",L8-($P$4*Y8)/24/60/60)))</f>
        <v>6.2711962384259246E-2</v>
      </c>
      <c r="P8" s="34">
        <f t="shared" si="5"/>
        <v>1</v>
      </c>
      <c r="Q8" s="47" t="str">
        <f t="shared" si="6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30">
        <v>110.565</v>
      </c>
      <c r="Z8" s="29">
        <f>IF(AG8&lt;&gt;"",AG8,Y8)</f>
        <v>99.508499999999998</v>
      </c>
      <c r="AA8" s="107"/>
      <c r="AB8" s="30">
        <f>Y8/X8*G8</f>
        <v>177.32307965649986</v>
      </c>
      <c r="AC8" s="116">
        <f t="shared" si="7"/>
        <v>3.8224305555555338E-3</v>
      </c>
      <c r="AD8" s="117">
        <f>IF(AC8&lt;&gt;"",(AC8/$P$4)*86400,"")</f>
        <v>55.692748735244209</v>
      </c>
      <c r="AE8" s="30">
        <f t="shared" si="8"/>
        <v>11.0565</v>
      </c>
      <c r="AF8" s="30">
        <f>IF(AD8&lt;&gt;"",AD8-AB8,"")</f>
        <v>-121.63033092125565</v>
      </c>
      <c r="AG8" s="117">
        <f>IF(AD8&lt;&gt;"",IF(AF8&gt;0,IF(AF8&lt;AE8,Y8+(0.5*AF8),Y8+(0.5*AE8)),IF((AF8*-1)&lt;AE8,Y8+AF8,Y8-AE8)),"")</f>
        <v>99.508499999999998</v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65"/>
      <c r="B9" s="64">
        <v>109</v>
      </c>
      <c r="C9" s="63" t="s">
        <v>22</v>
      </c>
      <c r="D9" s="63" t="s">
        <v>68</v>
      </c>
      <c r="E9" s="63" t="s">
        <v>27</v>
      </c>
      <c r="F9" s="63" t="s">
        <v>25</v>
      </c>
      <c r="G9" s="62">
        <f t="shared" si="0"/>
        <v>1083.2</v>
      </c>
      <c r="H9" s="115">
        <v>0.75347222222222221</v>
      </c>
      <c r="I9" s="58"/>
      <c r="J9" s="39">
        <f t="shared" si="1"/>
        <v>0</v>
      </c>
      <c r="K9" s="60">
        <f t="shared" si="2"/>
        <v>0</v>
      </c>
      <c r="L9" s="35" t="str">
        <f t="shared" si="3"/>
        <v/>
      </c>
      <c r="M9" s="37" t="str">
        <f t="shared" si="4"/>
        <v>DNS</v>
      </c>
      <c r="N9" s="36"/>
      <c r="O9" s="35" t="str">
        <f t="shared" si="9"/>
        <v/>
      </c>
      <c r="P9" s="34" t="str">
        <f t="shared" si="5"/>
        <v>DNS</v>
      </c>
      <c r="Q9" s="33" t="str">
        <f t="shared" si="6"/>
        <v>rød stribe</v>
      </c>
      <c r="R9" s="59">
        <v>839.6</v>
      </c>
      <c r="S9" s="59">
        <v>668</v>
      </c>
      <c r="T9" s="59">
        <v>594.79999999999995</v>
      </c>
      <c r="U9" s="59">
        <v>1083.2</v>
      </c>
      <c r="V9" s="59">
        <v>822.2</v>
      </c>
      <c r="W9" s="59">
        <v>717</v>
      </c>
      <c r="X9" s="31">
        <v>675.4</v>
      </c>
      <c r="Y9" s="30">
        <v>105.3</v>
      </c>
      <c r="Z9" s="29">
        <f t="shared" ref="Z9:Z25" si="10">IF(AG9&lt;&gt;"",AG9,Y9)</f>
        <v>105.3</v>
      </c>
      <c r="AA9" s="107"/>
      <c r="AB9" s="30">
        <f t="shared" ref="AB9:AB25" si="11">Y9/X9*G9</f>
        <v>168.87912348238081</v>
      </c>
      <c r="AC9" s="116" t="str">
        <f t="shared" si="7"/>
        <v/>
      </c>
      <c r="AD9" s="117" t="str">
        <f t="shared" ref="AD9:AD25" si="12">IF(AC9&lt;&gt;"",(AC9/$P$4)*86400,"")</f>
        <v/>
      </c>
      <c r="AE9" s="30" t="str">
        <f t="shared" si="8"/>
        <v/>
      </c>
      <c r="AF9" s="30" t="str">
        <f t="shared" ref="AF9:AF25" si="13">IF(AD9&lt;&gt;"",AD9-AB9,"")</f>
        <v/>
      </c>
      <c r="AG9" s="117" t="str">
        <f t="shared" ref="AG9:AG25" si="14">IF(AD9&lt;&gt;"",IF(AF9&gt;0,IF(AF9&lt;AE9,Y9+(0.5*AF9),Y9+(0.5*AE9)),IF((AF9*-1)&lt;AE9,Y9+AF9,Y9-AE9)),"")</f>
        <v/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82</v>
      </c>
      <c r="E10" s="56" t="s">
        <v>27</v>
      </c>
      <c r="F10" s="56" t="s">
        <v>25</v>
      </c>
      <c r="G10" s="55">
        <f t="shared" si="0"/>
        <v>1083.2</v>
      </c>
      <c r="H10" s="115">
        <v>0.75347222222222221</v>
      </c>
      <c r="I10" s="54" t="s">
        <v>95</v>
      </c>
      <c r="J10" s="39">
        <f t="shared" si="1"/>
        <v>0</v>
      </c>
      <c r="K10" s="60">
        <f t="shared" si="2"/>
        <v>0</v>
      </c>
      <c r="L10" s="35" t="str">
        <f t="shared" si="3"/>
        <v/>
      </c>
      <c r="M10" s="37" t="str">
        <f t="shared" si="4"/>
        <v>DNF</v>
      </c>
      <c r="N10" s="50"/>
      <c r="O10" s="35" t="str">
        <f t="shared" si="9"/>
        <v/>
      </c>
      <c r="P10" s="34" t="str">
        <f t="shared" si="5"/>
        <v>DNF</v>
      </c>
      <c r="Q10" s="47" t="str">
        <f t="shared" si="6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30">
        <v>105.3</v>
      </c>
      <c r="Z10" s="29">
        <f t="shared" si="10"/>
        <v>105.3</v>
      </c>
      <c r="AA10" s="107"/>
      <c r="AB10" s="30">
        <f t="shared" si="11"/>
        <v>168.87912348238081</v>
      </c>
      <c r="AC10" s="116" t="str">
        <f t="shared" si="7"/>
        <v/>
      </c>
      <c r="AD10" s="117" t="str">
        <f t="shared" si="12"/>
        <v/>
      </c>
      <c r="AE10" s="30" t="str">
        <f t="shared" si="8"/>
        <v/>
      </c>
      <c r="AF10" s="30" t="str">
        <f t="shared" si="13"/>
        <v/>
      </c>
      <c r="AG10" s="117" t="str">
        <f t="shared" si="14"/>
        <v/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65"/>
      <c r="B11" s="64">
        <v>436</v>
      </c>
      <c r="C11" s="63" t="s">
        <v>29</v>
      </c>
      <c r="D11" s="63" t="s">
        <v>30</v>
      </c>
      <c r="E11" s="63" t="s">
        <v>31</v>
      </c>
      <c r="F11" s="63" t="s">
        <v>28</v>
      </c>
      <c r="G11" s="62">
        <f t="shared" si="0"/>
        <v>1067.4000000000001</v>
      </c>
      <c r="H11" s="115">
        <v>0.75347222222222221</v>
      </c>
      <c r="I11" s="58">
        <v>0.83565972222222218</v>
      </c>
      <c r="J11" s="39">
        <f t="shared" si="1"/>
        <v>8.2187499999999969E-2</v>
      </c>
      <c r="K11" s="60">
        <f t="shared" si="2"/>
        <v>7101</v>
      </c>
      <c r="L11" s="35">
        <f t="shared" si="3"/>
        <v>8.7033078703703692E-2</v>
      </c>
      <c r="M11" s="37">
        <f t="shared" si="4"/>
        <v>11</v>
      </c>
      <c r="N11" s="36"/>
      <c r="O11" s="35">
        <f t="shared" si="9"/>
        <v>8.0639797453703699E-2</v>
      </c>
      <c r="P11" s="34">
        <f t="shared" si="5"/>
        <v>11</v>
      </c>
      <c r="Q11" s="33" t="str">
        <f t="shared" si="6"/>
        <v>Isabel 2</v>
      </c>
      <c r="R11" s="59">
        <v>823.2</v>
      </c>
      <c r="S11" s="59">
        <v>655.8</v>
      </c>
      <c r="T11" s="59">
        <v>686.8</v>
      </c>
      <c r="U11" s="59">
        <v>1067.4000000000001</v>
      </c>
      <c r="V11" s="59">
        <v>808.6</v>
      </c>
      <c r="W11" s="59">
        <v>698.8</v>
      </c>
      <c r="X11" s="31">
        <v>663.8</v>
      </c>
      <c r="Y11" s="30">
        <v>93.15</v>
      </c>
      <c r="Z11" s="29">
        <f t="shared" si="10"/>
        <v>97.807500000000005</v>
      </c>
      <c r="AA11" s="107"/>
      <c r="AB11" s="30">
        <f t="shared" si="11"/>
        <v>149.78654715275687</v>
      </c>
      <c r="AC11" s="116">
        <f t="shared" si="7"/>
        <v>2.0554999999999976E-2</v>
      </c>
      <c r="AD11" s="117">
        <f t="shared" si="12"/>
        <v>299.48600337268095</v>
      </c>
      <c r="AE11" s="30">
        <f t="shared" si="8"/>
        <v>9.3150000000000013</v>
      </c>
      <c r="AF11" s="30">
        <f t="shared" si="13"/>
        <v>149.69945621992409</v>
      </c>
      <c r="AG11" s="117">
        <f t="shared" si="14"/>
        <v>97.807500000000005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88</v>
      </c>
      <c r="C12" s="56" t="s">
        <v>32</v>
      </c>
      <c r="D12" s="56" t="s">
        <v>33</v>
      </c>
      <c r="E12" s="56" t="s">
        <v>34</v>
      </c>
      <c r="F12" s="56" t="s">
        <v>28</v>
      </c>
      <c r="G12" s="55">
        <f t="shared" si="0"/>
        <v>1121.5999999999999</v>
      </c>
      <c r="H12" s="118">
        <v>0.75</v>
      </c>
      <c r="I12" s="54">
        <v>0.82337962962962974</v>
      </c>
      <c r="J12" s="39">
        <f t="shared" si="1"/>
        <v>7.3379629629629739E-2</v>
      </c>
      <c r="K12" s="60">
        <f t="shared" si="2"/>
        <v>6340</v>
      </c>
      <c r="L12" s="35">
        <f t="shared" si="3"/>
        <v>7.4505231481481499E-2</v>
      </c>
      <c r="M12" s="37">
        <f t="shared" si="4"/>
        <v>7</v>
      </c>
      <c r="N12" s="50"/>
      <c r="O12" s="35">
        <f t="shared" si="9"/>
        <v>6.8111950231481505E-2</v>
      </c>
      <c r="P12" s="34">
        <f t="shared" si="5"/>
        <v>5</v>
      </c>
      <c r="Q12" s="47" t="str">
        <f t="shared" si="6"/>
        <v>Havheksen</v>
      </c>
      <c r="R12" s="46">
        <v>838.2</v>
      </c>
      <c r="S12" s="46">
        <v>660.4</v>
      </c>
      <c r="T12" s="46">
        <v>584.79999999999995</v>
      </c>
      <c r="U12" s="46">
        <v>1121.5999999999999</v>
      </c>
      <c r="V12" s="46">
        <v>846.4</v>
      </c>
      <c r="W12" s="46">
        <v>721.4</v>
      </c>
      <c r="X12" s="45">
        <v>668.2</v>
      </c>
      <c r="Y12" s="30">
        <v>93.15</v>
      </c>
      <c r="Z12" s="29">
        <f t="shared" si="10"/>
        <v>83.835000000000008</v>
      </c>
      <c r="AA12" s="107"/>
      <c r="AB12" s="30">
        <f t="shared" si="11"/>
        <v>156.35594133492967</v>
      </c>
      <c r="AC12" s="116">
        <f t="shared" si="7"/>
        <v>8.0271527777777824E-3</v>
      </c>
      <c r="AD12" s="117">
        <f t="shared" si="12"/>
        <v>116.95548060708269</v>
      </c>
      <c r="AE12" s="30">
        <f t="shared" si="8"/>
        <v>9.3150000000000013</v>
      </c>
      <c r="AF12" s="30">
        <f t="shared" si="13"/>
        <v>-39.400460727846976</v>
      </c>
      <c r="AG12" s="117">
        <f t="shared" si="14"/>
        <v>83.835000000000008</v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65"/>
      <c r="B13" s="64">
        <v>220</v>
      </c>
      <c r="C13" s="63" t="s">
        <v>35</v>
      </c>
      <c r="D13" s="63" t="s">
        <v>36</v>
      </c>
      <c r="E13" s="63" t="s">
        <v>67</v>
      </c>
      <c r="F13" s="63" t="s">
        <v>28</v>
      </c>
      <c r="G13" s="62">
        <f t="shared" si="0"/>
        <v>1138</v>
      </c>
      <c r="H13" s="118">
        <v>0.75</v>
      </c>
      <c r="I13" s="58">
        <v>0.8212962962962963</v>
      </c>
      <c r="J13" s="39">
        <f t="shared" si="1"/>
        <v>7.1296296296296302E-2</v>
      </c>
      <c r="K13" s="60">
        <f t="shared" si="2"/>
        <v>6160</v>
      </c>
      <c r="L13" s="35">
        <f t="shared" si="3"/>
        <v>7.1296296296296288E-2</v>
      </c>
      <c r="M13" s="37">
        <f t="shared" si="4"/>
        <v>5</v>
      </c>
      <c r="N13" s="36"/>
      <c r="O13" s="35">
        <f t="shared" si="9"/>
        <v>6.4602775136902948E-2</v>
      </c>
      <c r="P13" s="34">
        <f t="shared" si="5"/>
        <v>2</v>
      </c>
      <c r="Q13" s="33" t="str">
        <f t="shared" si="6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97.524490416793284</v>
      </c>
      <c r="Z13" s="29">
        <f t="shared" si="10"/>
        <v>87.772041375113957</v>
      </c>
      <c r="AA13" s="107"/>
      <c r="AB13" s="30">
        <f t="shared" si="11"/>
        <v>160.37987007848375</v>
      </c>
      <c r="AC13" s="116">
        <f t="shared" si="7"/>
        <v>4.8182175925925719E-3</v>
      </c>
      <c r="AD13" s="117">
        <f t="shared" si="12"/>
        <v>70.201349072512357</v>
      </c>
      <c r="AE13" s="30">
        <f t="shared" si="8"/>
        <v>9.7524490416793288</v>
      </c>
      <c r="AF13" s="30">
        <f t="shared" si="13"/>
        <v>-90.17852100597139</v>
      </c>
      <c r="AG13" s="117">
        <f t="shared" si="14"/>
        <v>87.772041375113957</v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1038.2</v>
      </c>
      <c r="H14" s="115">
        <v>0.75347222222222221</v>
      </c>
      <c r="I14" s="54">
        <v>0.82289351851851855</v>
      </c>
      <c r="J14" s="39">
        <f t="shared" si="1"/>
        <v>6.9421296296296342E-2</v>
      </c>
      <c r="K14" s="60">
        <f t="shared" si="2"/>
        <v>5998</v>
      </c>
      <c r="L14" s="35">
        <f t="shared" si="3"/>
        <v>7.6270995370370367E-2</v>
      </c>
      <c r="M14" s="37">
        <f t="shared" si="4"/>
        <v>9</v>
      </c>
      <c r="N14" s="50"/>
      <c r="O14" s="35">
        <f t="shared" si="9"/>
        <v>7.0712167512115801E-2</v>
      </c>
      <c r="P14" s="34">
        <f t="shared" si="5"/>
        <v>9</v>
      </c>
      <c r="Q14" s="47" t="str">
        <f t="shared" si="6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30">
        <v>80.992028153995619</v>
      </c>
      <c r="Z14" s="29">
        <f t="shared" si="10"/>
        <v>85.041629561695402</v>
      </c>
      <c r="AA14" s="107"/>
      <c r="AB14" s="30">
        <f t="shared" si="11"/>
        <v>127.13323802461181</v>
      </c>
      <c r="AC14" s="116">
        <f t="shared" si="7"/>
        <v>9.7929166666666512E-3</v>
      </c>
      <c r="AD14" s="117">
        <f t="shared" si="12"/>
        <v>142.68263069139945</v>
      </c>
      <c r="AE14" s="30">
        <f t="shared" si="8"/>
        <v>8.099202815399563</v>
      </c>
      <c r="AF14" s="30">
        <f t="shared" si="13"/>
        <v>15.549392666787639</v>
      </c>
      <c r="AG14" s="117">
        <f t="shared" si="14"/>
        <v>85.041629561695402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65"/>
      <c r="B15" s="64">
        <v>135</v>
      </c>
      <c r="C15" s="63" t="s">
        <v>38</v>
      </c>
      <c r="D15" s="63" t="s">
        <v>51</v>
      </c>
      <c r="E15" s="63" t="s">
        <v>63</v>
      </c>
      <c r="F15" s="63" t="s">
        <v>28</v>
      </c>
      <c r="G15" s="62">
        <f t="shared" si="0"/>
        <v>959.6</v>
      </c>
      <c r="H15" s="115">
        <v>0.75347222222222221</v>
      </c>
      <c r="I15" s="58"/>
      <c r="J15" s="39">
        <f t="shared" si="1"/>
        <v>0</v>
      </c>
      <c r="K15" s="60">
        <f t="shared" si="2"/>
        <v>0</v>
      </c>
      <c r="L15" s="35" t="str">
        <f t="shared" si="3"/>
        <v/>
      </c>
      <c r="M15" s="37" t="str">
        <f t="shared" si="4"/>
        <v>DNS</v>
      </c>
      <c r="N15" s="36"/>
      <c r="O15" s="35" t="str">
        <f t="shared" si="9"/>
        <v/>
      </c>
      <c r="P15" s="34" t="str">
        <f t="shared" si="5"/>
        <v>DNS</v>
      </c>
      <c r="Q15" s="33" t="str">
        <f t="shared" si="6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95</v>
      </c>
      <c r="Z15" s="29">
        <f t="shared" si="10"/>
        <v>95</v>
      </c>
      <c r="AA15" s="107"/>
      <c r="AB15" s="30">
        <f t="shared" si="11"/>
        <v>152.80254777070064</v>
      </c>
      <c r="AC15" s="116" t="str">
        <f t="shared" si="7"/>
        <v/>
      </c>
      <c r="AD15" s="117" t="str">
        <f t="shared" si="12"/>
        <v/>
      </c>
      <c r="AE15" s="30" t="str">
        <f t="shared" si="8"/>
        <v/>
      </c>
      <c r="AF15" s="30" t="str">
        <f t="shared" si="13"/>
        <v/>
      </c>
      <c r="AG15" s="117" t="str">
        <f t="shared" si="14"/>
        <v/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153</v>
      </c>
      <c r="C16" s="56" t="s">
        <v>50</v>
      </c>
      <c r="D16" s="56" t="s">
        <v>62</v>
      </c>
      <c r="E16" s="56" t="s">
        <v>39</v>
      </c>
      <c r="F16" s="56" t="s">
        <v>28</v>
      </c>
      <c r="G16" s="55">
        <f t="shared" si="0"/>
        <v>967.2</v>
      </c>
      <c r="H16" s="118">
        <v>0.75694444444444453</v>
      </c>
      <c r="I16" s="54">
        <v>0.81548611111111102</v>
      </c>
      <c r="J16" s="39">
        <f t="shared" si="1"/>
        <v>5.8541666666666492E-2</v>
      </c>
      <c r="K16" s="60">
        <f t="shared" si="2"/>
        <v>5058</v>
      </c>
      <c r="L16" s="35">
        <f t="shared" si="3"/>
        <v>7.0264398148148138E-2</v>
      </c>
      <c r="M16" s="37">
        <f t="shared" si="4"/>
        <v>3</v>
      </c>
      <c r="N16" s="50"/>
      <c r="O16" s="35">
        <f t="shared" si="9"/>
        <v>7.0264398148148138E-2</v>
      </c>
      <c r="P16" s="34">
        <f t="shared" si="5"/>
        <v>8</v>
      </c>
      <c r="Q16" s="47" t="str">
        <f t="shared" si="6"/>
        <v>Tøf Tøf</v>
      </c>
      <c r="R16" s="46">
        <v>744.4</v>
      </c>
      <c r="S16" s="46">
        <v>612.20000000000005</v>
      </c>
      <c r="T16" s="46">
        <v>533</v>
      </c>
      <c r="U16" s="46">
        <v>967.2</v>
      </c>
      <c r="V16" s="46">
        <v>777</v>
      </c>
      <c r="W16" s="46">
        <v>667.4</v>
      </c>
      <c r="X16" s="45">
        <v>612.20000000000005</v>
      </c>
      <c r="Y16" s="30">
        <v>0</v>
      </c>
      <c r="Z16" s="29">
        <f t="shared" si="10"/>
        <v>0</v>
      </c>
      <c r="AA16" s="107"/>
      <c r="AB16" s="30">
        <f t="shared" si="11"/>
        <v>0</v>
      </c>
      <c r="AC16" s="116">
        <f t="shared" si="7"/>
        <v>3.786319444444422E-3</v>
      </c>
      <c r="AD16" s="117">
        <f t="shared" si="12"/>
        <v>55.166610455311655</v>
      </c>
      <c r="AE16" s="30">
        <f t="shared" si="8"/>
        <v>0</v>
      </c>
      <c r="AF16" s="30">
        <f t="shared" si="13"/>
        <v>55.166610455311655</v>
      </c>
      <c r="AG16" s="117">
        <f t="shared" si="14"/>
        <v>0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65"/>
      <c r="B17" s="64">
        <v>100</v>
      </c>
      <c r="C17" s="63" t="s">
        <v>47</v>
      </c>
      <c r="D17" s="63" t="s">
        <v>49</v>
      </c>
      <c r="E17" s="63" t="s">
        <v>48</v>
      </c>
      <c r="F17" s="63" t="s">
        <v>28</v>
      </c>
      <c r="G17" s="62">
        <f t="shared" si="0"/>
        <v>1010</v>
      </c>
      <c r="H17" s="115">
        <v>0.75347222222222221</v>
      </c>
      <c r="I17" s="58"/>
      <c r="J17" s="39">
        <f t="shared" si="1"/>
        <v>0</v>
      </c>
      <c r="K17" s="60">
        <f t="shared" si="2"/>
        <v>0</v>
      </c>
      <c r="L17" s="35" t="str">
        <f t="shared" si="3"/>
        <v/>
      </c>
      <c r="M17" s="37" t="str">
        <f t="shared" si="4"/>
        <v>DNS</v>
      </c>
      <c r="N17" s="36"/>
      <c r="O17" s="35" t="str">
        <f t="shared" si="9"/>
        <v/>
      </c>
      <c r="P17" s="34" t="str">
        <f t="shared" si="5"/>
        <v>DNS</v>
      </c>
      <c r="Q17" s="33" t="str">
        <f t="shared" si="6"/>
        <v>Vento</v>
      </c>
      <c r="R17" s="59">
        <v>770.8</v>
      </c>
      <c r="S17" s="59">
        <v>606.6</v>
      </c>
      <c r="T17" s="59">
        <v>537.4</v>
      </c>
      <c r="U17" s="59">
        <v>1010</v>
      </c>
      <c r="V17" s="59">
        <v>756.2</v>
      </c>
      <c r="W17" s="59">
        <v>648.79999999999995</v>
      </c>
      <c r="X17" s="31">
        <v>614</v>
      </c>
      <c r="Y17" s="30">
        <v>134</v>
      </c>
      <c r="Z17" s="29">
        <f t="shared" si="10"/>
        <v>134</v>
      </c>
      <c r="AA17" s="107"/>
      <c r="AB17" s="30">
        <f t="shared" si="11"/>
        <v>220.42345276872965</v>
      </c>
      <c r="AC17" s="116" t="str">
        <f t="shared" si="7"/>
        <v/>
      </c>
      <c r="AD17" s="117" t="str">
        <f t="shared" si="12"/>
        <v/>
      </c>
      <c r="AE17" s="30" t="str">
        <f t="shared" si="8"/>
        <v/>
      </c>
      <c r="AF17" s="30" t="str">
        <f t="shared" si="13"/>
        <v/>
      </c>
      <c r="AG17" s="117" t="str">
        <f t="shared" si="14"/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225</v>
      </c>
      <c r="C18" s="56" t="s">
        <v>40</v>
      </c>
      <c r="D18" s="56" t="s">
        <v>41</v>
      </c>
      <c r="E18" s="56" t="s">
        <v>42</v>
      </c>
      <c r="F18" s="56" t="s">
        <v>28</v>
      </c>
      <c r="G18" s="55">
        <f t="shared" si="0"/>
        <v>1018.4</v>
      </c>
      <c r="H18" s="118">
        <v>0.75694444444444453</v>
      </c>
      <c r="I18" s="54">
        <v>0.81570601851851843</v>
      </c>
      <c r="J18" s="39">
        <f t="shared" si="1"/>
        <v>5.8761574074073897E-2</v>
      </c>
      <c r="K18" s="60">
        <f t="shared" si="2"/>
        <v>5077</v>
      </c>
      <c r="L18" s="35">
        <f t="shared" si="3"/>
        <v>6.6970231481481485E-2</v>
      </c>
      <c r="M18" s="37">
        <f t="shared" si="4"/>
        <v>2</v>
      </c>
      <c r="N18" s="50"/>
      <c r="O18" s="35">
        <f t="shared" si="9"/>
        <v>6.5219028356481482E-2</v>
      </c>
      <c r="P18" s="34">
        <f t="shared" si="5"/>
        <v>3</v>
      </c>
      <c r="Q18" s="47" t="str">
        <f t="shared" si="6"/>
        <v>X-Mamse</v>
      </c>
      <c r="R18" s="46">
        <v>782.6</v>
      </c>
      <c r="S18" s="46">
        <v>627.79999999999995</v>
      </c>
      <c r="T18" s="46">
        <v>558.4</v>
      </c>
      <c r="U18" s="46">
        <v>1018.4</v>
      </c>
      <c r="V18" s="46">
        <v>781.6</v>
      </c>
      <c r="W18" s="46">
        <v>681.8</v>
      </c>
      <c r="X18" s="45">
        <v>633.79999999999995</v>
      </c>
      <c r="Y18" s="30">
        <v>25.515000000000001</v>
      </c>
      <c r="Z18" s="29">
        <f t="shared" si="10"/>
        <v>22.9635</v>
      </c>
      <c r="AA18" s="107"/>
      <c r="AB18" s="30">
        <f t="shared" si="11"/>
        <v>40.997911012937841</v>
      </c>
      <c r="AC18" s="116">
        <f t="shared" si="7"/>
        <v>4.9215277777776845E-4</v>
      </c>
      <c r="AD18" s="117">
        <f t="shared" si="12"/>
        <v>7.1706576728497806</v>
      </c>
      <c r="AE18" s="30">
        <f t="shared" si="8"/>
        <v>2.5515000000000003</v>
      </c>
      <c r="AF18" s="30">
        <f t="shared" si="13"/>
        <v>-33.827253340088063</v>
      </c>
      <c r="AG18" s="117">
        <f t="shared" si="14"/>
        <v>22.9635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65"/>
      <c r="B19" s="64">
        <v>90</v>
      </c>
      <c r="C19" s="56" t="s">
        <v>40</v>
      </c>
      <c r="D19" s="63" t="s">
        <v>88</v>
      </c>
      <c r="E19" s="63" t="s">
        <v>87</v>
      </c>
      <c r="F19" s="63" t="s">
        <v>28</v>
      </c>
      <c r="G19" s="62">
        <f t="shared" si="0"/>
        <v>1018.4</v>
      </c>
      <c r="H19" s="115">
        <v>0.75347222222222221</v>
      </c>
      <c r="I19" s="58"/>
      <c r="J19" s="39">
        <f t="shared" si="1"/>
        <v>0</v>
      </c>
      <c r="K19" s="60">
        <f t="shared" si="2"/>
        <v>0</v>
      </c>
      <c r="L19" s="35" t="str">
        <f t="shared" si="3"/>
        <v/>
      </c>
      <c r="M19" s="37" t="str">
        <f t="shared" si="4"/>
        <v>DNS</v>
      </c>
      <c r="N19" s="36"/>
      <c r="O19" s="35" t="str">
        <f t="shared" si="9"/>
        <v/>
      </c>
      <c r="P19" s="34" t="str">
        <f t="shared" si="5"/>
        <v>DNS</v>
      </c>
      <c r="Q19" s="33" t="str">
        <f t="shared" si="6"/>
        <v>Xcaliber</v>
      </c>
      <c r="R19" s="46">
        <v>782.6</v>
      </c>
      <c r="S19" s="46">
        <v>627.79999999999995</v>
      </c>
      <c r="T19" s="46">
        <v>558.4</v>
      </c>
      <c r="U19" s="46">
        <v>1018.4</v>
      </c>
      <c r="V19" s="46">
        <v>781.6</v>
      </c>
      <c r="W19" s="46">
        <v>681.8</v>
      </c>
      <c r="X19" s="45">
        <v>633.79999999999995</v>
      </c>
      <c r="Y19" s="30">
        <v>136.93049999999999</v>
      </c>
      <c r="Z19" s="29">
        <f t="shared" si="10"/>
        <v>136.93049999999999</v>
      </c>
      <c r="AA19" s="107"/>
      <c r="AB19" s="30">
        <f t="shared" si="11"/>
        <v>220.02212243609972</v>
      </c>
      <c r="AC19" s="116" t="str">
        <f t="shared" si="7"/>
        <v/>
      </c>
      <c r="AD19" s="117" t="str">
        <f t="shared" si="12"/>
        <v/>
      </c>
      <c r="AE19" s="30" t="str">
        <f t="shared" si="8"/>
        <v/>
      </c>
      <c r="AF19" s="30" t="str">
        <f t="shared" si="13"/>
        <v/>
      </c>
      <c r="AG19" s="117" t="str">
        <f t="shared" si="14"/>
        <v/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>
        <v>0</v>
      </c>
      <c r="C20" s="56" t="s">
        <v>64</v>
      </c>
      <c r="D20" s="56" t="s">
        <v>66</v>
      </c>
      <c r="E20" s="56" t="s">
        <v>65</v>
      </c>
      <c r="F20" s="56" t="s">
        <v>28</v>
      </c>
      <c r="G20" s="55">
        <f t="shared" si="0"/>
        <v>927</v>
      </c>
      <c r="H20" s="118">
        <v>0.75</v>
      </c>
      <c r="I20" s="54">
        <v>0.82164351851851858</v>
      </c>
      <c r="J20" s="39">
        <f t="shared" si="1"/>
        <v>7.1643518518518579E-2</v>
      </c>
      <c r="K20" s="60">
        <f t="shared" si="2"/>
        <v>6190</v>
      </c>
      <c r="L20" s="35">
        <f t="shared" si="3"/>
        <v>8.6125347222222218E-2</v>
      </c>
      <c r="M20" s="37">
        <f t="shared" si="4"/>
        <v>10</v>
      </c>
      <c r="N20" s="50"/>
      <c r="O20" s="35">
        <f t="shared" si="9"/>
        <v>7.5925803705918837E-2</v>
      </c>
      <c r="P20" s="34">
        <f t="shared" si="5"/>
        <v>10</v>
      </c>
      <c r="Q20" s="47" t="str">
        <f t="shared" si="6"/>
        <v>Cita</v>
      </c>
      <c r="R20" s="46">
        <v>705</v>
      </c>
      <c r="S20" s="46">
        <v>555</v>
      </c>
      <c r="T20" s="46">
        <v>489</v>
      </c>
      <c r="U20" s="46">
        <v>927</v>
      </c>
      <c r="V20" s="46">
        <v>695</v>
      </c>
      <c r="W20" s="46">
        <v>591</v>
      </c>
      <c r="X20" s="45">
        <v>561</v>
      </c>
      <c r="Y20" s="30">
        <v>148.60717703349272</v>
      </c>
      <c r="Z20" s="29">
        <f t="shared" si="10"/>
        <v>156.03753588516736</v>
      </c>
      <c r="AA20" s="107"/>
      <c r="AB20" s="30">
        <f t="shared" si="11"/>
        <v>245.55945295908691</v>
      </c>
      <c r="AC20" s="116">
        <f t="shared" si="7"/>
        <v>1.9647268518518501E-2</v>
      </c>
      <c r="AD20" s="117">
        <f t="shared" si="12"/>
        <v>286.26037099494073</v>
      </c>
      <c r="AE20" s="30">
        <f t="shared" si="8"/>
        <v>14.860717703349273</v>
      </c>
      <c r="AF20" s="30">
        <f t="shared" si="13"/>
        <v>40.700918035853817</v>
      </c>
      <c r="AG20" s="117">
        <f t="shared" si="14"/>
        <v>156.03753588516736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>
        <v>1</v>
      </c>
      <c r="C21" s="56" t="s">
        <v>92</v>
      </c>
      <c r="D21" s="56" t="s">
        <v>90</v>
      </c>
      <c r="E21" s="56" t="s">
        <v>91</v>
      </c>
      <c r="F21" s="56" t="s">
        <v>28</v>
      </c>
      <c r="G21" s="55">
        <f t="shared" si="0"/>
        <v>964.8</v>
      </c>
      <c r="H21" s="118">
        <v>0.75694444444444453</v>
      </c>
      <c r="I21" s="54">
        <v>0.81957175925925929</v>
      </c>
      <c r="J21" s="39">
        <f t="shared" si="1"/>
        <v>6.2627314814814761E-2</v>
      </c>
      <c r="K21" s="60">
        <f t="shared" si="2"/>
        <v>5411</v>
      </c>
      <c r="L21" s="35">
        <f t="shared" si="3"/>
        <v>7.4514768518518529E-2</v>
      </c>
      <c r="M21" s="37">
        <f t="shared" si="4"/>
        <v>8</v>
      </c>
      <c r="N21" s="50"/>
      <c r="O21" s="35">
        <f t="shared" si="9"/>
        <v>6.8680856481481492E-2</v>
      </c>
      <c r="P21" s="34">
        <f t="shared" si="5"/>
        <v>6</v>
      </c>
      <c r="Q21" s="47" t="str">
        <f t="shared" si="6"/>
        <v>Finn</v>
      </c>
      <c r="R21" s="46">
        <v>730.2</v>
      </c>
      <c r="S21" s="46">
        <v>574.79999999999995</v>
      </c>
      <c r="T21" s="46">
        <v>508.6</v>
      </c>
      <c r="U21" s="46">
        <v>964.8</v>
      </c>
      <c r="V21" s="46">
        <v>720.6</v>
      </c>
      <c r="W21" s="46">
        <v>614.4</v>
      </c>
      <c r="X21" s="45">
        <v>581.6</v>
      </c>
      <c r="Y21" s="30">
        <v>85</v>
      </c>
      <c r="Z21" s="29">
        <f t="shared" si="10"/>
        <v>76.5</v>
      </c>
      <c r="AA21" s="107"/>
      <c r="AB21" s="30">
        <f t="shared" si="11"/>
        <v>141.00412654745529</v>
      </c>
      <c r="AC21" s="116">
        <f t="shared" si="7"/>
        <v>8.0366898148148125E-3</v>
      </c>
      <c r="AD21" s="117">
        <f t="shared" si="12"/>
        <v>117.0944350758853</v>
      </c>
      <c r="AE21" s="30">
        <f t="shared" si="8"/>
        <v>8.5</v>
      </c>
      <c r="AF21" s="30">
        <f t="shared" si="13"/>
        <v>-23.909691471569985</v>
      </c>
      <c r="AG21" s="117">
        <f t="shared" si="14"/>
        <v>76.5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65"/>
      <c r="B22" s="64"/>
      <c r="C22" s="63" t="s">
        <v>69</v>
      </c>
      <c r="D22" s="63" t="s">
        <v>69</v>
      </c>
      <c r="E22" s="63" t="s">
        <v>70</v>
      </c>
      <c r="F22" s="63" t="s">
        <v>25</v>
      </c>
      <c r="G22" s="55">
        <f t="shared" si="0"/>
        <v>1128</v>
      </c>
      <c r="H22" s="115">
        <v>0.75347222222222221</v>
      </c>
      <c r="I22" s="58"/>
      <c r="J22" s="39">
        <f t="shared" si="1"/>
        <v>0</v>
      </c>
      <c r="K22" s="60">
        <f t="shared" si="2"/>
        <v>0</v>
      </c>
      <c r="L22" s="35" t="str">
        <f t="shared" si="3"/>
        <v/>
      </c>
      <c r="M22" s="37" t="str">
        <f t="shared" si="4"/>
        <v>DNS</v>
      </c>
      <c r="N22" s="36"/>
      <c r="O22" s="35" t="str">
        <f t="shared" si="9"/>
        <v/>
      </c>
      <c r="P22" s="34" t="str">
        <f t="shared" si="5"/>
        <v>DNS</v>
      </c>
      <c r="Q22" s="33" t="str">
        <f t="shared" si="6"/>
        <v>HR 352</v>
      </c>
      <c r="R22" s="59">
        <v>854</v>
      </c>
      <c r="S22" s="59">
        <v>644</v>
      </c>
      <c r="T22" s="59">
        <v>556</v>
      </c>
      <c r="U22" s="59">
        <v>1128</v>
      </c>
      <c r="V22" s="59">
        <v>816</v>
      </c>
      <c r="W22" s="59">
        <v>674</v>
      </c>
      <c r="X22" s="31">
        <v>654</v>
      </c>
      <c r="Y22" s="30">
        <v>153</v>
      </c>
      <c r="Z22" s="29">
        <f t="shared" si="10"/>
        <v>153</v>
      </c>
      <c r="AA22" s="107"/>
      <c r="AB22" s="30">
        <f t="shared" si="11"/>
        <v>263.88990825688074</v>
      </c>
      <c r="AC22" s="116" t="str">
        <f t="shared" si="7"/>
        <v/>
      </c>
      <c r="AD22" s="117" t="str">
        <f t="shared" si="12"/>
        <v/>
      </c>
      <c r="AE22" s="30" t="str">
        <f t="shared" si="8"/>
        <v/>
      </c>
      <c r="AF22" s="30" t="str">
        <f t="shared" si="13"/>
        <v/>
      </c>
      <c r="AG22" s="117" t="str">
        <f t="shared" si="14"/>
        <v/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132"/>
      <c r="B23" s="133"/>
      <c r="C23" s="134" t="s">
        <v>93</v>
      </c>
      <c r="D23" s="134" t="s">
        <v>94</v>
      </c>
      <c r="E23" s="56" t="s">
        <v>83</v>
      </c>
      <c r="F23" s="56" t="s">
        <v>28</v>
      </c>
      <c r="G23" s="55">
        <f t="shared" si="0"/>
        <v>973.8</v>
      </c>
      <c r="H23" s="118">
        <v>0.75694444444444453</v>
      </c>
      <c r="I23" s="54">
        <v>0.81215277777777783</v>
      </c>
      <c r="J23" s="39">
        <f t="shared" ref="J23" si="15">IF(AND(I23&gt;0,I23&lt;&gt;"DNF"),I23-H23,0)</f>
        <v>5.5208333333333304E-2</v>
      </c>
      <c r="K23" s="60">
        <f t="shared" ref="K23" si="16">(HOUR(J23)*3600)+(MINUTE(J23)*60)+SECOND(J23)</f>
        <v>4770</v>
      </c>
      <c r="L23" s="35">
        <f t="shared" ref="L23" si="17">IF(G23=0,"vælg vindbane",IF(I23="DNF","",IF(I23=0,"",(K23+($T$2*$P$4-G23*$P$4))/24/60/60)))</f>
        <v>6.6478078703703716E-2</v>
      </c>
      <c r="M23" s="37">
        <f t="shared" ref="M23" si="18">IF(I23=0,"DNS",IF(I23="DNF","DNF",IF($P$2=0,"vindbane",RANK(L23,$L$7:$L$25,1))))</f>
        <v>1</v>
      </c>
      <c r="N23" s="50"/>
      <c r="O23" s="35">
        <f t="shared" ref="O23" si="19">IF(G23=0,"vælg vindbane",IF(I23="DNF","",IF(I23=0,"",L23-($P$4*Y23)/24/60/60)))</f>
        <v>6.6478078703703716E-2</v>
      </c>
      <c r="P23" s="34">
        <f t="shared" ref="P23" si="20">IF(I23=0,"DNS",IF(I23="DNF","DNF",RANK(O23,$O$7:$O$25,1)))</f>
        <v>4</v>
      </c>
      <c r="Q23" s="47" t="str">
        <f t="shared" ref="Q23" si="21">D23</f>
        <v>J70</v>
      </c>
      <c r="R23" s="46">
        <v>742</v>
      </c>
      <c r="S23" s="46">
        <v>604</v>
      </c>
      <c r="T23" s="46">
        <v>529.79999999999995</v>
      </c>
      <c r="U23" s="46">
        <v>973.8</v>
      </c>
      <c r="V23" s="46">
        <v>771</v>
      </c>
      <c r="W23" s="46">
        <v>667.4</v>
      </c>
      <c r="X23" s="45">
        <v>606.20000000000005</v>
      </c>
      <c r="Y23" s="30">
        <v>0</v>
      </c>
      <c r="Z23" s="29">
        <f t="shared" ref="Z23" si="22">IF(AG23&lt;&gt;"",AG23,Y23)</f>
        <v>0</v>
      </c>
      <c r="AA23" s="107"/>
      <c r="AB23" s="30">
        <f t="shared" ref="AB23:AB24" si="23">Y23/X23*G23</f>
        <v>0</v>
      </c>
      <c r="AC23" s="116">
        <f t="shared" ref="AC23" si="24">IF(I23&lt;&gt;"",IF(I23&lt;&gt;"DNF",L23-$Z$29,""),"")</f>
        <v>0</v>
      </c>
      <c r="AD23" s="117">
        <f t="shared" ref="AD23" si="25">IF(AC23&lt;&gt;"",(AC23/$P$4)*86400,"")</f>
        <v>0</v>
      </c>
      <c r="AE23" s="30">
        <f t="shared" ref="AE23" si="26">IF(AD23&lt;&gt;"",Y23*0.1,"")</f>
        <v>0</v>
      </c>
      <c r="AF23" s="30">
        <f t="shared" ref="AF23" si="27">IF(AD23&lt;&gt;"",AD23-AB23,"")</f>
        <v>0</v>
      </c>
      <c r="AG23" s="117">
        <f t="shared" ref="AG23" si="28">IF(AD23&lt;&gt;"",IF(AF23&gt;0,IF(AF23&lt;AE23,Y23+(0.5*AF23),Y23+(0.5*AE23)),IF((AF23*-1)&lt;AE23,Y23+AF23,Y23-AE23)),"")</f>
        <v>0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57"/>
      <c r="B24" s="50">
        <v>90</v>
      </c>
      <c r="C24" s="56" t="s">
        <v>71</v>
      </c>
      <c r="D24" s="56" t="s">
        <v>72</v>
      </c>
      <c r="E24" s="56" t="s">
        <v>83</v>
      </c>
      <c r="F24" s="56" t="s">
        <v>28</v>
      </c>
      <c r="G24" s="55">
        <f t="shared" si="0"/>
        <v>831.2</v>
      </c>
      <c r="H24" s="118">
        <v>0.76041666666666663</v>
      </c>
      <c r="I24" s="54"/>
      <c r="J24" s="39">
        <f t="shared" si="1"/>
        <v>0</v>
      </c>
      <c r="K24" s="60">
        <f t="shared" si="2"/>
        <v>0</v>
      </c>
      <c r="L24" s="35" t="str">
        <f t="shared" si="3"/>
        <v/>
      </c>
      <c r="M24" s="37" t="str">
        <f t="shared" si="4"/>
        <v>DNS</v>
      </c>
      <c r="N24" s="50"/>
      <c r="O24" s="35" t="str">
        <f t="shared" si="9"/>
        <v/>
      </c>
      <c r="P24" s="34" t="str">
        <f t="shared" si="5"/>
        <v>DNS</v>
      </c>
      <c r="Q24" s="47" t="str">
        <f t="shared" si="6"/>
        <v>Exit</v>
      </c>
      <c r="R24" s="46">
        <v>632.4</v>
      </c>
      <c r="S24" s="46">
        <v>515.4</v>
      </c>
      <c r="T24" s="46">
        <v>463.4</v>
      </c>
      <c r="U24" s="46">
        <v>831.2</v>
      </c>
      <c r="V24" s="46">
        <v>651.79999999999995</v>
      </c>
      <c r="W24" s="46">
        <v>574.4</v>
      </c>
      <c r="X24" s="45">
        <v>520</v>
      </c>
      <c r="Y24" s="30">
        <v>83</v>
      </c>
      <c r="Z24" s="29">
        <f t="shared" si="10"/>
        <v>83</v>
      </c>
      <c r="AA24" s="107"/>
      <c r="AB24" s="30">
        <f t="shared" si="23"/>
        <v>132.6723076923077</v>
      </c>
      <c r="AC24" s="116" t="str">
        <f t="shared" si="7"/>
        <v/>
      </c>
      <c r="AD24" s="117" t="str">
        <f t="shared" si="12"/>
        <v/>
      </c>
      <c r="AE24" s="30" t="str">
        <f t="shared" si="8"/>
        <v/>
      </c>
      <c r="AF24" s="30" t="str">
        <f t="shared" si="13"/>
        <v/>
      </c>
      <c r="AG24" s="117" t="str">
        <f t="shared" si="14"/>
        <v/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6" customFormat="1" ht="12.75" customHeight="1" thickBot="1">
      <c r="A25" s="28"/>
      <c r="B25" s="21"/>
      <c r="C25" s="27"/>
      <c r="D25" s="27"/>
      <c r="E25" s="27"/>
      <c r="F25" s="27"/>
      <c r="G25" s="26">
        <f t="shared" si="0"/>
        <v>1</v>
      </c>
      <c r="H25" s="115">
        <v>0.75347222222222221</v>
      </c>
      <c r="I25" s="25"/>
      <c r="J25" s="39">
        <f t="shared" si="1"/>
        <v>0</v>
      </c>
      <c r="K25" s="60">
        <f t="shared" si="2"/>
        <v>0</v>
      </c>
      <c r="L25" s="35" t="str">
        <f t="shared" si="3"/>
        <v/>
      </c>
      <c r="M25" s="37" t="str">
        <f t="shared" si="4"/>
        <v>DNS</v>
      </c>
      <c r="N25" s="21"/>
      <c r="O25" s="35" t="str">
        <f t="shared" si="9"/>
        <v/>
      </c>
      <c r="P25" s="34" t="str">
        <f t="shared" si="5"/>
        <v>DNS</v>
      </c>
      <c r="Q25" s="33">
        <f t="shared" si="6"/>
        <v>0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6">
        <v>1</v>
      </c>
      <c r="Y25" s="30">
        <v>0</v>
      </c>
      <c r="Z25" s="29">
        <f t="shared" si="10"/>
        <v>0</v>
      </c>
      <c r="AA25" s="107"/>
      <c r="AB25" s="30">
        <f t="shared" si="11"/>
        <v>0</v>
      </c>
      <c r="AC25" s="116" t="str">
        <f t="shared" si="7"/>
        <v/>
      </c>
      <c r="AD25" s="117" t="str">
        <f t="shared" si="12"/>
        <v/>
      </c>
      <c r="AE25" s="30" t="str">
        <f t="shared" si="8"/>
        <v/>
      </c>
      <c r="AF25" s="30" t="str">
        <f t="shared" si="13"/>
        <v/>
      </c>
      <c r="AG25" s="117" t="str">
        <f t="shared" si="14"/>
        <v/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6" customFormat="1" ht="12.75" customHeight="1">
      <c r="A26" s="3"/>
      <c r="B26" s="14"/>
      <c r="C26" s="13"/>
      <c r="D26" s="13"/>
      <c r="E26" s="13"/>
      <c r="F26" s="3"/>
      <c r="G26" s="12"/>
      <c r="H26" s="11"/>
      <c r="I26" s="11"/>
      <c r="J26" s="11"/>
      <c r="K26" s="10"/>
      <c r="L26" s="9"/>
      <c r="M26" s="4"/>
      <c r="N26" s="4"/>
      <c r="O26" s="9"/>
      <c r="P26" s="4"/>
      <c r="Q26" s="3"/>
      <c r="R26" s="8"/>
      <c r="S26" s="8"/>
      <c r="T26" s="8"/>
      <c r="U26" s="8"/>
      <c r="V26" s="8"/>
      <c r="W26" s="8"/>
      <c r="X26" s="8"/>
      <c r="Y26" s="3"/>
      <c r="Z26" s="3"/>
      <c r="AA26" s="111"/>
      <c r="AB26" s="120"/>
      <c r="AC26" s="120"/>
      <c r="AD26" s="121"/>
      <c r="AE26" s="122"/>
      <c r="AF26" s="122"/>
      <c r="AG26" s="122"/>
    </row>
    <row r="27" spans="1:44" s="6" customFormat="1" ht="12.75" customHeight="1">
      <c r="A27" s="3"/>
      <c r="B27" s="4"/>
      <c r="C27" s="3"/>
      <c r="D27" s="3"/>
      <c r="E27" s="3"/>
      <c r="F27" s="3"/>
      <c r="G27" s="12"/>
      <c r="H27" s="11"/>
      <c r="I27" s="11"/>
      <c r="J27" s="11"/>
      <c r="K27" s="10"/>
      <c r="L27" s="9"/>
      <c r="M27" s="4"/>
      <c r="N27" s="4"/>
      <c r="O27" s="9"/>
      <c r="P27" s="4"/>
      <c r="Q27" s="3"/>
      <c r="R27" s="8"/>
      <c r="S27" s="8"/>
      <c r="T27" s="8"/>
      <c r="U27" s="8"/>
      <c r="V27" s="8"/>
      <c r="W27" s="8"/>
      <c r="X27" s="8"/>
      <c r="Y27" s="123" t="s">
        <v>84</v>
      </c>
      <c r="Z27" s="124">
        <f>MAX(AC7:AC25)</f>
        <v>2.0554999999999976E-2</v>
      </c>
      <c r="AC27" s="120"/>
      <c r="AD27" s="121"/>
      <c r="AE27" s="122"/>
      <c r="AF27" s="122"/>
      <c r="AG27" s="122"/>
    </row>
    <row r="28" spans="1:44" s="6" customFormat="1" ht="12.75" customHeight="1">
      <c r="A28" s="3"/>
      <c r="B28" s="4"/>
      <c r="C28" s="3"/>
      <c r="D28" s="3"/>
      <c r="E28" s="4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125" t="s">
        <v>85</v>
      </c>
      <c r="Z28" s="126">
        <f>Z29+Z27</f>
        <v>8.7033078703703692E-2</v>
      </c>
      <c r="AC28" s="127"/>
      <c r="AD28" s="127"/>
      <c r="AE28" s="127"/>
      <c r="AF28" s="127"/>
      <c r="AG28" s="127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94" t="s">
        <v>86</v>
      </c>
      <c r="Z29" s="128">
        <f>MIN(L7:L25)</f>
        <v>6.6478078703703716E-2</v>
      </c>
      <c r="AC29" s="127"/>
      <c r="AD29" s="127"/>
      <c r="AE29" s="127"/>
      <c r="AF29" s="127"/>
      <c r="AG29" s="127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104"/>
      <c r="I30" s="4"/>
      <c r="J30" s="4"/>
      <c r="K30" s="8"/>
      <c r="L30" s="8"/>
      <c r="M30" s="8"/>
      <c r="N30" s="8"/>
      <c r="O30" s="8"/>
      <c r="P30" s="8"/>
      <c r="Q30" s="8"/>
      <c r="R30" s="8"/>
      <c r="S30" s="7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129"/>
      <c r="AF30" s="129"/>
      <c r="AG30" s="129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129"/>
      <c r="AF31" s="129"/>
      <c r="AG31" s="129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A32" s="3"/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129"/>
      <c r="AF32" s="129"/>
      <c r="AG32" s="129"/>
      <c r="AH32" s="3"/>
      <c r="AI32" s="3"/>
      <c r="AJ32" s="3"/>
      <c r="AK32" s="3"/>
      <c r="AL32" s="3"/>
      <c r="AM32" s="3"/>
      <c r="AN32" s="3"/>
      <c r="AO32" s="3"/>
      <c r="AP32" s="3"/>
    </row>
    <row r="33" spans="1:42" s="6" customFormat="1" ht="15.75" customHeight="1">
      <c r="A33" s="3"/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129"/>
      <c r="AF33" s="129"/>
      <c r="AG33" s="129"/>
      <c r="AH33" s="3"/>
      <c r="AI33" s="3"/>
      <c r="AJ33" s="3"/>
      <c r="AK33" s="3"/>
      <c r="AL33" s="3"/>
      <c r="AM33" s="3"/>
      <c r="AN33" s="3"/>
      <c r="AO33" s="3"/>
      <c r="AP33" s="3"/>
    </row>
    <row r="34" spans="1:42" s="6" customFormat="1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129"/>
      <c r="AF34" s="129"/>
      <c r="AG34" s="129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129"/>
      <c r="AF35" s="129"/>
      <c r="AG35" s="129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129"/>
      <c r="AF36" s="129"/>
      <c r="AG36" s="129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129"/>
      <c r="AF37" s="129"/>
      <c r="AG37" s="129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5"/>
      <c r="T38" s="5"/>
      <c r="U38" s="5"/>
      <c r="V38" s="5"/>
      <c r="W38" s="5"/>
      <c r="X38" s="5"/>
      <c r="Y38" s="3"/>
      <c r="Z38" s="3"/>
      <c r="AA38" s="3"/>
      <c r="AB38" s="3"/>
      <c r="AC38" s="3"/>
      <c r="AD38" s="3"/>
      <c r="AE38" s="129"/>
      <c r="AF38" s="129"/>
      <c r="AG38" s="129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5"/>
      <c r="T39" s="5"/>
      <c r="U39" s="5"/>
      <c r="V39" s="5"/>
      <c r="W39" s="5"/>
      <c r="X39" s="5"/>
      <c r="Y39" s="3"/>
      <c r="Z39" s="3"/>
      <c r="AA39" s="3"/>
      <c r="AB39" s="3"/>
      <c r="AC39" s="3"/>
      <c r="AD39" s="3"/>
      <c r="AE39" s="129"/>
      <c r="AF39" s="129"/>
      <c r="AG39" s="129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29"/>
      <c r="AF40" s="129"/>
      <c r="AG40" s="129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9"/>
      <c r="AF41" s="129"/>
      <c r="AG41" s="129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9"/>
      <c r="AF42" s="129"/>
      <c r="AG42" s="129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9"/>
      <c r="AF43" s="129"/>
      <c r="AG43" s="129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9"/>
      <c r="AF44" s="129"/>
      <c r="AG44" s="129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9"/>
      <c r="AF45" s="129"/>
      <c r="AG45" s="129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9"/>
      <c r="AF46" s="129"/>
      <c r="AG46" s="129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9"/>
      <c r="AF47" s="129"/>
      <c r="AG47" s="129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9"/>
      <c r="AF48" s="129"/>
      <c r="AG48" s="129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9"/>
      <c r="AF49" s="129"/>
      <c r="AG49" s="129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9"/>
      <c r="AF50" s="129"/>
      <c r="AG50" s="129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9"/>
      <c r="AF51" s="129"/>
      <c r="AG51" s="129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9"/>
      <c r="AF52" s="129"/>
      <c r="AG52" s="129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9"/>
      <c r="AF53" s="129"/>
      <c r="AG53" s="129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9"/>
      <c r="AF54" s="129"/>
      <c r="AG54" s="129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9"/>
      <c r="AF55" s="129"/>
      <c r="AG55" s="129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9"/>
      <c r="AF56" s="129"/>
      <c r="AG56" s="129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9"/>
      <c r="AF57" s="129"/>
      <c r="AG57" s="129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9"/>
      <c r="AF58" s="129"/>
      <c r="AG58" s="129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9"/>
      <c r="AF59" s="129"/>
      <c r="AG59" s="129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9"/>
      <c r="AF60" s="129"/>
      <c r="AG60" s="129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9"/>
      <c r="AF61" s="129"/>
      <c r="AG61" s="129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9"/>
      <c r="AF62" s="129"/>
      <c r="AG62" s="129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9"/>
      <c r="AF63" s="129"/>
      <c r="AG63" s="129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9"/>
      <c r="AF64" s="129"/>
      <c r="AG64" s="129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9"/>
      <c r="AF65" s="129"/>
      <c r="AG65" s="129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9"/>
      <c r="AF66" s="129"/>
      <c r="AG66" s="129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9"/>
      <c r="AF67" s="129"/>
      <c r="AG67" s="129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9"/>
      <c r="AF68" s="129"/>
      <c r="AG68" s="129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9"/>
      <c r="AF69" s="129"/>
      <c r="AG69" s="129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29"/>
      <c r="AF70" s="129"/>
      <c r="AG70" s="129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29"/>
      <c r="AF71" s="129"/>
      <c r="AG71" s="129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129"/>
      <c r="AF72" s="129"/>
      <c r="AG72" s="129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9"/>
      <c r="AF73" s="129"/>
      <c r="AG73" s="129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29"/>
      <c r="AF74" s="129"/>
      <c r="AG74" s="129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29"/>
      <c r="AF75" s="129"/>
      <c r="AG75" s="129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29"/>
      <c r="AF76" s="129"/>
      <c r="AG76" s="129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29"/>
      <c r="AF77" s="129"/>
      <c r="AG77" s="129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29"/>
      <c r="AF78" s="129"/>
      <c r="AG78" s="129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29"/>
      <c r="AF79" s="129"/>
      <c r="AG79" s="129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29"/>
      <c r="AF80" s="129"/>
      <c r="AG80" s="129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29"/>
      <c r="AF81" s="129"/>
      <c r="AG81" s="129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29"/>
      <c r="AF82" s="129"/>
      <c r="AG82" s="129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29"/>
      <c r="AF83" s="129"/>
      <c r="AG83" s="129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29"/>
      <c r="AF84" s="129"/>
      <c r="AG84" s="129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29"/>
      <c r="AF85" s="129"/>
      <c r="AG85" s="129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129"/>
      <c r="AF86" s="129"/>
      <c r="AG86" s="129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29"/>
      <c r="AF87" s="129"/>
      <c r="AG87" s="129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129"/>
      <c r="AF88" s="129"/>
      <c r="AG88" s="129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129"/>
      <c r="AF89" s="129"/>
      <c r="AG89" s="129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129"/>
      <c r="AF90" s="129"/>
      <c r="AG90" s="129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129"/>
      <c r="AF91" s="129"/>
      <c r="AG91" s="129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129"/>
      <c r="AF92" s="129"/>
      <c r="AG92" s="129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129"/>
      <c r="AF93" s="129"/>
      <c r="AG93" s="129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129"/>
      <c r="AF94" s="129"/>
      <c r="AG94" s="129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129"/>
      <c r="AF95" s="129"/>
      <c r="AG95" s="129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129"/>
      <c r="AF96" s="129"/>
      <c r="AG96" s="129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9"/>
      <c r="AF97" s="129"/>
      <c r="AG97" s="129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129"/>
      <c r="AF98" s="129"/>
      <c r="AG98" s="129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129"/>
      <c r="AF99" s="129"/>
      <c r="AG99" s="129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29"/>
      <c r="AF100" s="129"/>
      <c r="AG100" s="129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29"/>
      <c r="AF101" s="129"/>
      <c r="AG101" s="129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29"/>
      <c r="AF102" s="129"/>
      <c r="AG102" s="129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29"/>
      <c r="AF103" s="129"/>
      <c r="AG103" s="129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129"/>
      <c r="AF104" s="129"/>
      <c r="AG104" s="129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129"/>
      <c r="AF105" s="129"/>
      <c r="AG105" s="129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129"/>
      <c r="AF106" s="129"/>
      <c r="AG106" s="129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129"/>
      <c r="AF107" s="129"/>
      <c r="AG107" s="129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129"/>
      <c r="AF108" s="129"/>
      <c r="AG108" s="129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29"/>
      <c r="AF109" s="129"/>
      <c r="AG109" s="129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29"/>
      <c r="AF110" s="129"/>
      <c r="AG110" s="129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29"/>
      <c r="AF111" s="129"/>
      <c r="AG111" s="129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29"/>
      <c r="AF112" s="129"/>
      <c r="AG112" s="129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9"/>
      <c r="AF113" s="129"/>
      <c r="AG113" s="129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29"/>
      <c r="AF114" s="129"/>
      <c r="AG114" s="129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29"/>
      <c r="AF115" s="129"/>
      <c r="AG115" s="129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129"/>
      <c r="AF116" s="129"/>
      <c r="AG116" s="129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129"/>
      <c r="AF117" s="129"/>
      <c r="AG117" s="129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29"/>
      <c r="AF118" s="129"/>
      <c r="AG118" s="129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129"/>
      <c r="AF119" s="129"/>
      <c r="AG119" s="129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129"/>
      <c r="AF120" s="129"/>
      <c r="AG120" s="129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129"/>
      <c r="AF121" s="129"/>
      <c r="AG121" s="129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129"/>
      <c r="AF122" s="129"/>
      <c r="AG122" s="129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129"/>
      <c r="AF123" s="129"/>
      <c r="AG123" s="129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129"/>
      <c r="AF124" s="129"/>
      <c r="AG124" s="129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129"/>
      <c r="AF125" s="129"/>
      <c r="AG125" s="129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29"/>
      <c r="AF126" s="129"/>
      <c r="AG126" s="129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29"/>
      <c r="AF127" s="129"/>
      <c r="AG127" s="129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129"/>
      <c r="AF128" s="129"/>
      <c r="AG128" s="129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129"/>
      <c r="AF129" s="129"/>
      <c r="AG129" s="129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129"/>
      <c r="AF130" s="129"/>
      <c r="AG130" s="129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9"/>
      <c r="AF131" s="129"/>
      <c r="AG131" s="129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129"/>
      <c r="AF132" s="129"/>
      <c r="AG132" s="129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129"/>
      <c r="AF133" s="129"/>
      <c r="AG133" s="129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129"/>
      <c r="AF134" s="129"/>
      <c r="AG134" s="129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129"/>
      <c r="AF135" s="129"/>
      <c r="AG135" s="129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129"/>
      <c r="AF136" s="129"/>
      <c r="AG136" s="129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129"/>
      <c r="AF137" s="129"/>
      <c r="AG137" s="129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29"/>
      <c r="AF138" s="129"/>
      <c r="AG138" s="129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29"/>
      <c r="AF139" s="129"/>
      <c r="AG139" s="129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29"/>
      <c r="AF140" s="129"/>
      <c r="AG140" s="129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29"/>
      <c r="AF141" s="129"/>
      <c r="AG141" s="129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129"/>
      <c r="AF142" s="129"/>
      <c r="AG142" s="129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129"/>
      <c r="AF143" s="129"/>
      <c r="AG143" s="129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129"/>
      <c r="AF144" s="129"/>
      <c r="AG144" s="129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129"/>
      <c r="AF145" s="129"/>
      <c r="AG145" s="129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129"/>
      <c r="AF146" s="129"/>
      <c r="AG146" s="129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129"/>
      <c r="AF147" s="129"/>
      <c r="AG147" s="129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129"/>
      <c r="AF148" s="129"/>
      <c r="AG148" s="129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129"/>
      <c r="AF149" s="129"/>
      <c r="AG149" s="129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129"/>
      <c r="AF150" s="129"/>
      <c r="AG150" s="129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129"/>
      <c r="AF151" s="129"/>
      <c r="AG151" s="129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129"/>
      <c r="AF152" s="129"/>
      <c r="AG152" s="129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129"/>
      <c r="AF153" s="129"/>
      <c r="AG153" s="129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129"/>
      <c r="AF154" s="129"/>
      <c r="AG154" s="129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129"/>
      <c r="AF155" s="129"/>
      <c r="AG155" s="129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129"/>
      <c r="AF156" s="129"/>
      <c r="AG156" s="129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129"/>
      <c r="AF157" s="129"/>
      <c r="AG157" s="129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129"/>
      <c r="AF158" s="129"/>
      <c r="AG158" s="129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129"/>
      <c r="AF159" s="129"/>
      <c r="AG159" s="129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129"/>
      <c r="AF160" s="129"/>
      <c r="AG160" s="129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29"/>
      <c r="AF161" s="129"/>
      <c r="AG161" s="129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29"/>
      <c r="AF162" s="129"/>
      <c r="AG162" s="129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129"/>
      <c r="AF163" s="129"/>
      <c r="AG163" s="129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129"/>
      <c r="AF164" s="129"/>
      <c r="AG164" s="129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29"/>
      <c r="AF165" s="129"/>
      <c r="AG165" s="129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129"/>
      <c r="AF166" s="129"/>
      <c r="AG166" s="129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129"/>
      <c r="AF167" s="129"/>
      <c r="AG167" s="129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129"/>
      <c r="AF168" s="129"/>
      <c r="AG168" s="129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129"/>
      <c r="AF169" s="129"/>
      <c r="AG169" s="129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129"/>
      <c r="AF170" s="129"/>
      <c r="AG170" s="129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129"/>
      <c r="AF171" s="129"/>
      <c r="AG171" s="129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129"/>
      <c r="AF172" s="129"/>
      <c r="AG172" s="129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129"/>
      <c r="AF173" s="129"/>
      <c r="AG173" s="129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9"/>
      <c r="AF174" s="129"/>
      <c r="AG174" s="129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129"/>
      <c r="AF175" s="129"/>
      <c r="AG175" s="129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129"/>
      <c r="AF176" s="129"/>
      <c r="AG176" s="129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129"/>
      <c r="AF177" s="129"/>
      <c r="AG177" s="129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129"/>
      <c r="AF178" s="129"/>
      <c r="AG178" s="129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129"/>
      <c r="AF179" s="129"/>
      <c r="AG179" s="129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29"/>
      <c r="AF180" s="129"/>
      <c r="AG180" s="129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29"/>
      <c r="AF181" s="129"/>
      <c r="AG181" s="129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29"/>
      <c r="AF182" s="129"/>
      <c r="AG182" s="129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29"/>
      <c r="AF183" s="129"/>
      <c r="AG183" s="129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29"/>
      <c r="AF184" s="129"/>
      <c r="AG184" s="129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29"/>
      <c r="AF185" s="129"/>
      <c r="AG185" s="129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29"/>
      <c r="AF186" s="129"/>
      <c r="AG186" s="129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29"/>
      <c r="AF187" s="129"/>
      <c r="AG187" s="129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29"/>
      <c r="AF188" s="129"/>
      <c r="AG188" s="129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29"/>
      <c r="AF189" s="129"/>
      <c r="AG189" s="129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29"/>
      <c r="AF190" s="129"/>
      <c r="AG190" s="129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29"/>
      <c r="AF191" s="129"/>
      <c r="AG191" s="129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29"/>
      <c r="AF192" s="129"/>
      <c r="AG192" s="129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29"/>
      <c r="AF193" s="129"/>
      <c r="AG193" s="129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29"/>
      <c r="AF194" s="129"/>
      <c r="AG194" s="129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29"/>
      <c r="AF195" s="129"/>
      <c r="AG195" s="129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29"/>
      <c r="AF196" s="129"/>
      <c r="AG196" s="129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129"/>
      <c r="AF197" s="129"/>
      <c r="AG197" s="129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129"/>
      <c r="AF198" s="129"/>
      <c r="AG198" s="129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129"/>
      <c r="AF199" s="129"/>
      <c r="AG199" s="129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129"/>
      <c r="AF200" s="129"/>
      <c r="AG200" s="129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29"/>
      <c r="AF201" s="129"/>
      <c r="AG201" s="129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29"/>
      <c r="AF202" s="129"/>
      <c r="AG202" s="129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29"/>
      <c r="AF203" s="129"/>
      <c r="AG203" s="129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29"/>
      <c r="AF204" s="129"/>
      <c r="AG204" s="129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29"/>
      <c r="AF205" s="129"/>
      <c r="AG205" s="129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29"/>
      <c r="AF206" s="129"/>
      <c r="AG206" s="129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29"/>
      <c r="AF207" s="129"/>
      <c r="AG207" s="129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29"/>
      <c r="AF208" s="129"/>
      <c r="AG208" s="129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29"/>
      <c r="AF209" s="129"/>
      <c r="AG209" s="129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29"/>
      <c r="AF210" s="129"/>
      <c r="AG210" s="129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29"/>
      <c r="AF211" s="129"/>
      <c r="AG211" s="129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29"/>
      <c r="AF212" s="129"/>
      <c r="AG212" s="129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29"/>
      <c r="AF213" s="129"/>
      <c r="AG213" s="129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29"/>
      <c r="AF214" s="129"/>
      <c r="AG214" s="129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29"/>
      <c r="AF215" s="129"/>
      <c r="AG215" s="129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29"/>
      <c r="AF216" s="129"/>
      <c r="AG216" s="129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29"/>
      <c r="AF217" s="129"/>
      <c r="AG217" s="129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29"/>
      <c r="AF218" s="129"/>
      <c r="AG218" s="129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29"/>
      <c r="AF219" s="129"/>
      <c r="AG219" s="129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29"/>
      <c r="AF220" s="129"/>
      <c r="AG220" s="129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29"/>
      <c r="AF221" s="129"/>
      <c r="AG221" s="129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29"/>
      <c r="AF222" s="129"/>
      <c r="AG222" s="129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29"/>
      <c r="AF223" s="129"/>
      <c r="AG223" s="129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4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129"/>
      <c r="AF224" s="129"/>
      <c r="AG224" s="129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2:42" ht="12.75" customHeight="1">
      <c r="B225" s="4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129"/>
      <c r="AF225" s="129"/>
      <c r="AG225" s="129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2:42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42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42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42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42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42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42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42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42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42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42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42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42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42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42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>
      <c r="B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2:16" ht="12.75" customHeight="1">
      <c r="B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2:16" ht="12.75" customHeight="1"/>
    <row r="1000" spans="2:16" ht="12.75" customHeight="1"/>
    <row r="1001" spans="2:16" ht="12.75" customHeight="1"/>
    <row r="1002" spans="2:16" ht="12.75" customHeight="1"/>
    <row r="1003" spans="2:16" ht="12.75" customHeight="1"/>
  </sheetData>
  <mergeCells count="1">
    <mergeCell ref="L4:M4"/>
  </mergeCells>
  <conditionalFormatting sqref="H7:H9 H11:H25">
    <cfRule type="cellIs" dxfId="33" priority="16" operator="equal">
      <formula>0.78125</formula>
    </cfRule>
    <cfRule type="cellIs" dxfId="32" priority="17" operator="equal">
      <formula>0.777777777777778</formula>
    </cfRule>
    <cfRule type="cellIs" dxfId="31" priority="18" operator="equal">
      <formula>0.774305555555555</formula>
    </cfRule>
    <cfRule type="cellIs" dxfId="30" priority="19" operator="equal">
      <formula>0.770833333333333</formula>
    </cfRule>
  </conditionalFormatting>
  <conditionalFormatting sqref="H10">
    <cfRule type="cellIs" dxfId="29" priority="12" operator="equal">
      <formula>0.78125</formula>
    </cfRule>
    <cfRule type="cellIs" dxfId="28" priority="13" operator="equal">
      <formula>0.777777777777778</formula>
    </cfRule>
    <cfRule type="cellIs" dxfId="27" priority="14" operator="equal">
      <formula>0.774305555555555</formula>
    </cfRule>
    <cfRule type="cellIs" dxfId="26" priority="15" operator="equal">
      <formula>0.770833333333333</formula>
    </cfRule>
  </conditionalFormatting>
  <conditionalFormatting sqref="Z7:Z25">
    <cfRule type="expression" dxfId="25" priority="11">
      <formula>$Z7&lt;&gt;$Y7</formula>
    </cfRule>
  </conditionalFormatting>
  <conditionalFormatting sqref="L7:M25">
    <cfRule type="expression" dxfId="24" priority="8">
      <formula>$M7=1</formula>
    </cfRule>
    <cfRule type="expression" dxfId="23" priority="9">
      <formula>$M7=2</formula>
    </cfRule>
    <cfRule type="expression" dxfId="22" priority="10">
      <formula>$M7=3</formula>
    </cfRule>
  </conditionalFormatting>
  <conditionalFormatting sqref="O7:P25">
    <cfRule type="expression" dxfId="21" priority="5">
      <formula>$P7=1</formula>
    </cfRule>
    <cfRule type="expression" dxfId="20" priority="6">
      <formula>$P7=2</formula>
    </cfRule>
    <cfRule type="expression" dxfId="19" priority="7">
      <formula>$P7=3</formula>
    </cfRule>
  </conditionalFormatting>
  <conditionalFormatting sqref="H10">
    <cfRule type="cellIs" dxfId="18" priority="1" operator="equal">
      <formula>0.78125</formula>
    </cfRule>
    <cfRule type="cellIs" dxfId="17" priority="2" operator="equal">
      <formula>0.777777777777778</formula>
    </cfRule>
    <cfRule type="cellIs" dxfId="16" priority="3" operator="equal">
      <formula>0.774305555555555</formula>
    </cfRule>
    <cfRule type="cellIs" dxfId="15" priority="4" operator="equal">
      <formula>0.770833333333333</formula>
    </cfRule>
  </conditionalFormatting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X1001"/>
  <sheetViews>
    <sheetView zoomScaleNormal="100" workbookViewId="0">
      <selection activeCell="AG7" sqref="AG7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18.85546875" style="1" hidden="1" customWidth="1" outlineLevel="1"/>
    <col min="29" max="29" width="13.140625" style="1" hidden="1" customWidth="1" outlineLevel="1"/>
    <col min="30" max="30" width="12.28515625" style="1" hidden="1" customWidth="1" outlineLevel="1"/>
    <col min="31" max="31" width="14.85546875" style="130" hidden="1" customWidth="1" outlineLevel="1"/>
    <col min="32" max="32" width="20.85546875" style="130" hidden="1" customWidth="1" outlineLevel="1"/>
    <col min="33" max="33" width="8.5703125" style="130" hidden="1" customWidth="1" outlineLevel="1"/>
    <col min="34" max="34" width="14" style="1" customWidth="1" collapsed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106"/>
      <c r="AF1" s="106"/>
      <c r="AG1" s="10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/>
      <c r="Q2" s="95" t="s">
        <v>60</v>
      </c>
      <c r="R2" s="13"/>
      <c r="S2" s="94" t="s">
        <v>3</v>
      </c>
      <c r="T2" s="93">
        <f>MAX(G7:G24)</f>
        <v>0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106"/>
      <c r="AF2" s="106"/>
      <c r="AG2" s="10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/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06"/>
      <c r="AF3" s="106"/>
      <c r="AG3" s="106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44927</v>
      </c>
      <c r="M4" s="131"/>
      <c r="O4" s="89" t="s">
        <v>1</v>
      </c>
      <c r="P4" s="88"/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E4" s="106"/>
      <c r="AF4" s="106"/>
      <c r="AG4" s="106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07"/>
      <c r="AB5" s="108"/>
      <c r="AC5" s="109"/>
      <c r="AD5" s="110"/>
      <c r="AE5" s="106"/>
      <c r="AF5" s="106"/>
      <c r="AG5" s="106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111"/>
      <c r="AB6" s="112" t="s">
        <v>76</v>
      </c>
      <c r="AC6" s="112" t="s">
        <v>77</v>
      </c>
      <c r="AD6" s="112" t="s">
        <v>78</v>
      </c>
      <c r="AE6" s="113" t="s">
        <v>79</v>
      </c>
      <c r="AF6" s="114" t="s">
        <v>80</v>
      </c>
      <c r="AG6" s="114" t="s">
        <v>81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0</v>
      </c>
      <c r="H7" s="115">
        <v>0.77430555555555547</v>
      </c>
      <c r="I7" s="58"/>
      <c r="J7" s="39">
        <f t="shared" ref="J7:J23" si="1">IF(AND(I7&gt;0,I7&lt;&gt;"DNF"),I7-H7,0)</f>
        <v>0</v>
      </c>
      <c r="K7" s="60">
        <f t="shared" ref="K7:K23" si="2">(HOUR(J7)*3600)+(MINUTE(J7)*60)+SECOND(J7)</f>
        <v>0</v>
      </c>
      <c r="L7" s="35" t="str">
        <f t="shared" ref="L7:L23" si="3">IF(G7=0,"vælg vindbane",IF(I7="DNF","",IF(I7=0,"",(K7+($T$2*$P$4-G7*$P$4))/24/60/60)))</f>
        <v>vælg vindbane</v>
      </c>
      <c r="M7" s="37" t="str">
        <f t="shared" ref="M7:M23" si="4">IF(I7=0,"DNS",IF(I7="DNF","DNF",IF($P$2=0,"vindbane",RANK(L7,$L$7:$L$23,1))))</f>
        <v>DNS</v>
      </c>
      <c r="N7" s="36"/>
      <c r="O7" s="35" t="str">
        <f>IF(G7=0,"vælg vindbane",IF(I7="DNF","",IF(I7=0,"",L7-($P$4*Y7)/24/60/60)))</f>
        <v>vælg vindbane</v>
      </c>
      <c r="P7" s="34" t="str">
        <f t="shared" ref="P7:P23" si="5">IF(I7=0,"DNS",IF(I7="DNF","DNF",RANK(O7,$O$7:$O$23,1)))</f>
        <v>DNS</v>
      </c>
      <c r="Q7" s="33" t="str">
        <f t="shared" ref="Q7:Q23" si="6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67</v>
      </c>
      <c r="Z7" s="29">
        <f>IF(AG7&lt;&gt;"",AG7,Y7)</f>
        <v>67</v>
      </c>
      <c r="AA7" s="107"/>
      <c r="AB7" s="30">
        <f>Y7/X7*G7</f>
        <v>0</v>
      </c>
      <c r="AC7" s="116" t="str">
        <f t="shared" ref="AC7:AC23" si="7">IF(I7&lt;&gt;"",IF(I7&lt;&gt;"DNF",L7-$Z$27,""),"")</f>
        <v/>
      </c>
      <c r="AD7" s="117" t="str">
        <f>IF(AC7&lt;&gt;"",(AC7/$P$4)*86400,"")</f>
        <v/>
      </c>
      <c r="AE7" s="30" t="str">
        <f t="shared" ref="AE7:AE23" si="8">IF(AD7&lt;&gt;"",Y7*0.1,"")</f>
        <v/>
      </c>
      <c r="AF7" s="30" t="str">
        <f>IF(AD7&lt;&gt;"",AD7-AB7,"")</f>
        <v/>
      </c>
      <c r="AG7" s="117" t="str">
        <f>IF(AD7&lt;&gt;"",IF(AF7&gt;0,IF(AF7&lt;AE7,Y7+(0.5*AF7),Y7+(0.5*AE7)),IF((AF7*-1)&lt;AE7,Y7+AF7,Y7-AE7)),"")</f>
        <v/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0</v>
      </c>
      <c r="H8" s="118">
        <v>0.77430555555555547</v>
      </c>
      <c r="I8" s="54"/>
      <c r="J8" s="39">
        <f t="shared" si="1"/>
        <v>0</v>
      </c>
      <c r="K8" s="60">
        <f t="shared" si="2"/>
        <v>0</v>
      </c>
      <c r="L8" s="35" t="str">
        <f t="shared" si="3"/>
        <v>vælg vindbane</v>
      </c>
      <c r="M8" s="37" t="str">
        <f t="shared" si="4"/>
        <v>DNS</v>
      </c>
      <c r="N8" s="50"/>
      <c r="O8" s="35" t="str">
        <f t="shared" ref="O8:O23" si="9">IF(G8=0,"vælg vindbane",IF(I8="DNF","",IF(I8=0,"",L8-($P$4*Y8)/24/60/60)))</f>
        <v>vælg vindbane</v>
      </c>
      <c r="P8" s="34" t="str">
        <f t="shared" si="5"/>
        <v>DNS</v>
      </c>
      <c r="Q8" s="47" t="str">
        <f t="shared" si="6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30">
        <v>130</v>
      </c>
      <c r="Z8" s="29">
        <f>IF(AG8&lt;&gt;"",AG8,Y8)</f>
        <v>130</v>
      </c>
      <c r="AA8" s="107"/>
      <c r="AB8" s="30">
        <f>Y8/X8*G8</f>
        <v>0</v>
      </c>
      <c r="AC8" s="116" t="str">
        <f t="shared" si="7"/>
        <v/>
      </c>
      <c r="AD8" s="117" t="str">
        <f>IF(AC8&lt;&gt;"",(AC8/$P$4)*86400,"")</f>
        <v/>
      </c>
      <c r="AE8" s="30" t="str">
        <f t="shared" si="8"/>
        <v/>
      </c>
      <c r="AF8" s="30" t="str">
        <f>IF(AD8&lt;&gt;"",AD8-AB8,"")</f>
        <v/>
      </c>
      <c r="AG8" s="117" t="str">
        <f>IF(AD8&lt;&gt;"",IF(AF8&gt;0,IF(AF8&lt;AE8,Y8+(0.5*AF8),Y8+(0.5*AE8)),IF((AF8*-1)&lt;AE8,Y8+AF8,Y8-AE8)),"")</f>
        <v/>
      </c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65"/>
      <c r="B9" s="64">
        <v>109</v>
      </c>
      <c r="C9" s="63" t="s">
        <v>22</v>
      </c>
      <c r="D9" s="63" t="s">
        <v>68</v>
      </c>
      <c r="E9" s="63" t="s">
        <v>27</v>
      </c>
      <c r="F9" s="63" t="s">
        <v>25</v>
      </c>
      <c r="G9" s="62">
        <f t="shared" si="0"/>
        <v>0</v>
      </c>
      <c r="H9" s="118">
        <v>0.77430555555555547</v>
      </c>
      <c r="I9" s="58"/>
      <c r="J9" s="39">
        <f t="shared" si="1"/>
        <v>0</v>
      </c>
      <c r="K9" s="60">
        <f t="shared" si="2"/>
        <v>0</v>
      </c>
      <c r="L9" s="35" t="str">
        <f t="shared" si="3"/>
        <v>vælg vindbane</v>
      </c>
      <c r="M9" s="37" t="str">
        <f t="shared" si="4"/>
        <v>DNS</v>
      </c>
      <c r="N9" s="36"/>
      <c r="O9" s="35" t="str">
        <f t="shared" si="9"/>
        <v>vælg vindbane</v>
      </c>
      <c r="P9" s="34" t="str">
        <f t="shared" si="5"/>
        <v>DNS</v>
      </c>
      <c r="Q9" s="33" t="str">
        <f t="shared" si="6"/>
        <v>rød stribe</v>
      </c>
      <c r="R9" s="59">
        <v>839.6</v>
      </c>
      <c r="S9" s="59">
        <v>668</v>
      </c>
      <c r="T9" s="59">
        <v>594.79999999999995</v>
      </c>
      <c r="U9" s="59">
        <v>1083.2</v>
      </c>
      <c r="V9" s="59">
        <v>822.2</v>
      </c>
      <c r="W9" s="59">
        <v>717</v>
      </c>
      <c r="X9" s="31">
        <v>675.4</v>
      </c>
      <c r="Y9" s="30">
        <v>147</v>
      </c>
      <c r="Z9" s="29">
        <f t="shared" ref="Z9:Z23" si="10">IF(AG9&lt;&gt;"",AG9,Y9)</f>
        <v>147</v>
      </c>
      <c r="AA9" s="107"/>
      <c r="AB9" s="30">
        <f t="shared" ref="AB9:AB23" si="11">Y9/X9*G9</f>
        <v>0</v>
      </c>
      <c r="AC9" s="116" t="str">
        <f t="shared" si="7"/>
        <v/>
      </c>
      <c r="AD9" s="117" t="str">
        <f t="shared" ref="AD9:AD23" si="12">IF(AC9&lt;&gt;"",(AC9/$P$4)*86400,"")</f>
        <v/>
      </c>
      <c r="AE9" s="30" t="str">
        <f t="shared" si="8"/>
        <v/>
      </c>
      <c r="AF9" s="30" t="str">
        <f t="shared" ref="AF9:AF23" si="13">IF(AD9&lt;&gt;"",AD9-AB9,"")</f>
        <v/>
      </c>
      <c r="AG9" s="117" t="str">
        <f t="shared" ref="AG9:AG23" si="14">IF(AD9&lt;&gt;"",IF(AF9&gt;0,IF(AF9&lt;AE9,Y9+(0.5*AF9),Y9+(0.5*AE9)),IF((AF9*-1)&lt;AE9,Y9+AF9,Y9-AE9)),"")</f>
        <v/>
      </c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82</v>
      </c>
      <c r="E10" s="56" t="s">
        <v>27</v>
      </c>
      <c r="F10" s="56" t="s">
        <v>25</v>
      </c>
      <c r="G10" s="55">
        <f t="shared" si="0"/>
        <v>0</v>
      </c>
      <c r="H10" s="118">
        <v>0.77430555555555547</v>
      </c>
      <c r="I10" s="54"/>
      <c r="J10" s="39">
        <f t="shared" si="1"/>
        <v>0</v>
      </c>
      <c r="K10" s="60">
        <f t="shared" si="2"/>
        <v>0</v>
      </c>
      <c r="L10" s="35" t="str">
        <f t="shared" si="3"/>
        <v>vælg vindbane</v>
      </c>
      <c r="M10" s="37" t="str">
        <f t="shared" si="4"/>
        <v>DNS</v>
      </c>
      <c r="N10" s="50"/>
      <c r="O10" s="35" t="str">
        <f t="shared" si="9"/>
        <v>vælg vindbane</v>
      </c>
      <c r="P10" s="34" t="str">
        <f t="shared" si="5"/>
        <v>DNS</v>
      </c>
      <c r="Q10" s="47" t="str">
        <f t="shared" si="6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30">
        <v>196</v>
      </c>
      <c r="Z10" s="29">
        <f t="shared" si="10"/>
        <v>196</v>
      </c>
      <c r="AA10" s="107"/>
      <c r="AB10" s="30">
        <f t="shared" si="11"/>
        <v>0</v>
      </c>
      <c r="AC10" s="116" t="str">
        <f t="shared" si="7"/>
        <v/>
      </c>
      <c r="AD10" s="117" t="str">
        <f t="shared" si="12"/>
        <v/>
      </c>
      <c r="AE10" s="30" t="str">
        <f t="shared" si="8"/>
        <v/>
      </c>
      <c r="AF10" s="30" t="str">
        <f t="shared" si="13"/>
        <v/>
      </c>
      <c r="AG10" s="117" t="str">
        <f t="shared" si="14"/>
        <v/>
      </c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65"/>
      <c r="B11" s="64">
        <v>436</v>
      </c>
      <c r="C11" s="63" t="s">
        <v>29</v>
      </c>
      <c r="D11" s="63" t="s">
        <v>30</v>
      </c>
      <c r="E11" s="63" t="s">
        <v>31</v>
      </c>
      <c r="F11" s="63" t="s">
        <v>28</v>
      </c>
      <c r="G11" s="62">
        <f t="shared" si="0"/>
        <v>0</v>
      </c>
      <c r="H11" s="118">
        <v>0.77430555555555503</v>
      </c>
      <c r="I11" s="58"/>
      <c r="J11" s="39">
        <f t="shared" si="1"/>
        <v>0</v>
      </c>
      <c r="K11" s="60">
        <f t="shared" si="2"/>
        <v>0</v>
      </c>
      <c r="L11" s="35" t="str">
        <f t="shared" si="3"/>
        <v>vælg vindbane</v>
      </c>
      <c r="M11" s="37" t="str">
        <f t="shared" si="4"/>
        <v>DNS</v>
      </c>
      <c r="N11" s="36"/>
      <c r="O11" s="35" t="str">
        <f t="shared" si="9"/>
        <v>vælg vindbane</v>
      </c>
      <c r="P11" s="34" t="str">
        <f t="shared" si="5"/>
        <v>DNS</v>
      </c>
      <c r="Q11" s="33" t="str">
        <f t="shared" si="6"/>
        <v>Isabel 2</v>
      </c>
      <c r="R11" s="59">
        <v>823.2</v>
      </c>
      <c r="S11" s="59">
        <v>655.8</v>
      </c>
      <c r="T11" s="59">
        <v>686.8</v>
      </c>
      <c r="U11" s="59">
        <v>1067.4000000000001</v>
      </c>
      <c r="V11" s="59">
        <v>808.6</v>
      </c>
      <c r="W11" s="59">
        <v>698.8</v>
      </c>
      <c r="X11" s="31">
        <v>663.8</v>
      </c>
      <c r="Y11" s="30">
        <v>115</v>
      </c>
      <c r="Z11" s="29">
        <f t="shared" si="10"/>
        <v>115</v>
      </c>
      <c r="AA11" s="107"/>
      <c r="AB11" s="30">
        <f t="shared" si="11"/>
        <v>0</v>
      </c>
      <c r="AC11" s="116" t="str">
        <f t="shared" si="7"/>
        <v/>
      </c>
      <c r="AD11" s="117" t="str">
        <f t="shared" si="12"/>
        <v/>
      </c>
      <c r="AE11" s="30" t="str">
        <f t="shared" si="8"/>
        <v/>
      </c>
      <c r="AF11" s="30" t="str">
        <f t="shared" si="13"/>
        <v/>
      </c>
      <c r="AG11" s="117" t="str">
        <f t="shared" si="14"/>
        <v/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57"/>
      <c r="B12" s="50">
        <v>88</v>
      </c>
      <c r="C12" s="56" t="s">
        <v>32</v>
      </c>
      <c r="D12" s="56" t="s">
        <v>33</v>
      </c>
      <c r="E12" s="56" t="s">
        <v>34</v>
      </c>
      <c r="F12" s="56" t="s">
        <v>28</v>
      </c>
      <c r="G12" s="55">
        <f t="shared" si="0"/>
        <v>0</v>
      </c>
      <c r="H12" s="118">
        <v>0.77083333333333337</v>
      </c>
      <c r="I12" s="54"/>
      <c r="J12" s="39">
        <f t="shared" si="1"/>
        <v>0</v>
      </c>
      <c r="K12" s="60">
        <f t="shared" si="2"/>
        <v>0</v>
      </c>
      <c r="L12" s="35" t="str">
        <f t="shared" si="3"/>
        <v>vælg vindbane</v>
      </c>
      <c r="M12" s="37" t="str">
        <f t="shared" si="4"/>
        <v>DNS</v>
      </c>
      <c r="N12" s="50"/>
      <c r="O12" s="35" t="str">
        <f t="shared" si="9"/>
        <v>vælg vindbane</v>
      </c>
      <c r="P12" s="34" t="str">
        <f t="shared" si="5"/>
        <v>DNS</v>
      </c>
      <c r="Q12" s="47" t="str">
        <f t="shared" si="6"/>
        <v>Havheksen</v>
      </c>
      <c r="R12" s="46">
        <v>838.2</v>
      </c>
      <c r="S12" s="46">
        <v>660.4</v>
      </c>
      <c r="T12" s="46">
        <v>584.79999999999995</v>
      </c>
      <c r="U12" s="46">
        <v>1121.5999999999999</v>
      </c>
      <c r="V12" s="46">
        <v>846.4</v>
      </c>
      <c r="W12" s="46">
        <v>721.4</v>
      </c>
      <c r="X12" s="45">
        <v>668.2</v>
      </c>
      <c r="Y12" s="30">
        <v>115</v>
      </c>
      <c r="Z12" s="29">
        <f t="shared" si="10"/>
        <v>115</v>
      </c>
      <c r="AA12" s="107"/>
      <c r="AB12" s="30">
        <f t="shared" si="11"/>
        <v>0</v>
      </c>
      <c r="AC12" s="116" t="str">
        <f t="shared" si="7"/>
        <v/>
      </c>
      <c r="AD12" s="117" t="str">
        <f t="shared" si="12"/>
        <v/>
      </c>
      <c r="AE12" s="30" t="str">
        <f t="shared" si="8"/>
        <v/>
      </c>
      <c r="AF12" s="30" t="str">
        <f t="shared" si="13"/>
        <v/>
      </c>
      <c r="AG12" s="117" t="str">
        <f t="shared" si="14"/>
        <v/>
      </c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65"/>
      <c r="B13" s="64">
        <v>220</v>
      </c>
      <c r="C13" s="63" t="s">
        <v>35</v>
      </c>
      <c r="D13" s="63" t="s">
        <v>36</v>
      </c>
      <c r="E13" s="63" t="s">
        <v>67</v>
      </c>
      <c r="F13" s="63" t="s">
        <v>28</v>
      </c>
      <c r="G13" s="62">
        <f t="shared" si="0"/>
        <v>0</v>
      </c>
      <c r="H13" s="118">
        <v>0.77083333333333337</v>
      </c>
      <c r="I13" s="58"/>
      <c r="J13" s="39">
        <f t="shared" si="1"/>
        <v>0</v>
      </c>
      <c r="K13" s="60">
        <f t="shared" si="2"/>
        <v>0</v>
      </c>
      <c r="L13" s="35" t="str">
        <f t="shared" si="3"/>
        <v>vælg vindbane</v>
      </c>
      <c r="M13" s="37" t="str">
        <f t="shared" si="4"/>
        <v>DNS</v>
      </c>
      <c r="N13" s="36"/>
      <c r="O13" s="35" t="str">
        <f t="shared" si="9"/>
        <v>vælg vindbane</v>
      </c>
      <c r="P13" s="34" t="str">
        <f t="shared" si="5"/>
        <v>DNS</v>
      </c>
      <c r="Q13" s="33" t="str">
        <f t="shared" si="6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104</v>
      </c>
      <c r="Z13" s="29">
        <f t="shared" si="10"/>
        <v>104</v>
      </c>
      <c r="AA13" s="107"/>
      <c r="AB13" s="30">
        <f t="shared" si="11"/>
        <v>0</v>
      </c>
      <c r="AC13" s="116" t="str">
        <f t="shared" si="7"/>
        <v/>
      </c>
      <c r="AD13" s="117" t="str">
        <f t="shared" si="12"/>
        <v/>
      </c>
      <c r="AE13" s="30" t="str">
        <f t="shared" si="8"/>
        <v/>
      </c>
      <c r="AF13" s="30" t="str">
        <f t="shared" si="13"/>
        <v/>
      </c>
      <c r="AG13" s="117" t="str">
        <f t="shared" si="14"/>
        <v/>
      </c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0</v>
      </c>
      <c r="H14" s="118">
        <v>0.77430555555555503</v>
      </c>
      <c r="I14" s="54"/>
      <c r="J14" s="39">
        <f t="shared" si="1"/>
        <v>0</v>
      </c>
      <c r="K14" s="60">
        <f t="shared" si="2"/>
        <v>0</v>
      </c>
      <c r="L14" s="35" t="str">
        <f t="shared" si="3"/>
        <v>vælg vindbane</v>
      </c>
      <c r="M14" s="37" t="str">
        <f t="shared" si="4"/>
        <v>DNS</v>
      </c>
      <c r="N14" s="50"/>
      <c r="O14" s="35" t="str">
        <f t="shared" si="9"/>
        <v>vælg vindbane</v>
      </c>
      <c r="P14" s="34" t="str">
        <f t="shared" si="5"/>
        <v>DNS</v>
      </c>
      <c r="Q14" s="47" t="str">
        <f t="shared" si="6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30">
        <v>95</v>
      </c>
      <c r="Z14" s="29">
        <f t="shared" si="10"/>
        <v>95</v>
      </c>
      <c r="AA14" s="107"/>
      <c r="AB14" s="30">
        <f t="shared" si="11"/>
        <v>0</v>
      </c>
      <c r="AC14" s="116" t="str">
        <f t="shared" si="7"/>
        <v/>
      </c>
      <c r="AD14" s="117" t="str">
        <f t="shared" si="12"/>
        <v/>
      </c>
      <c r="AE14" s="30" t="str">
        <f t="shared" si="8"/>
        <v/>
      </c>
      <c r="AF14" s="30" t="str">
        <f t="shared" si="13"/>
        <v/>
      </c>
      <c r="AG14" s="117" t="str">
        <f t="shared" si="14"/>
        <v/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65"/>
      <c r="B15" s="64">
        <v>135</v>
      </c>
      <c r="C15" s="63" t="s">
        <v>38</v>
      </c>
      <c r="D15" s="63" t="s">
        <v>51</v>
      </c>
      <c r="E15" s="63" t="s">
        <v>63</v>
      </c>
      <c r="F15" s="63" t="s">
        <v>28</v>
      </c>
      <c r="G15" s="62">
        <f t="shared" si="0"/>
        <v>0</v>
      </c>
      <c r="H15" s="118">
        <v>0.77430555555555547</v>
      </c>
      <c r="I15" s="58"/>
      <c r="J15" s="39">
        <f t="shared" si="1"/>
        <v>0</v>
      </c>
      <c r="K15" s="60">
        <f t="shared" si="2"/>
        <v>0</v>
      </c>
      <c r="L15" s="35" t="str">
        <f t="shared" si="3"/>
        <v>vælg vindbane</v>
      </c>
      <c r="M15" s="37" t="str">
        <f t="shared" si="4"/>
        <v>DNS</v>
      </c>
      <c r="N15" s="36"/>
      <c r="O15" s="35" t="str">
        <f t="shared" si="9"/>
        <v>vælg vindbane</v>
      </c>
      <c r="P15" s="34" t="str">
        <f t="shared" si="5"/>
        <v>DNS</v>
      </c>
      <c r="Q15" s="33" t="str">
        <f t="shared" si="6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95</v>
      </c>
      <c r="Z15" s="29">
        <f t="shared" si="10"/>
        <v>95</v>
      </c>
      <c r="AA15" s="107"/>
      <c r="AB15" s="30">
        <f t="shared" si="11"/>
        <v>0</v>
      </c>
      <c r="AC15" s="116" t="str">
        <f t="shared" si="7"/>
        <v/>
      </c>
      <c r="AD15" s="117" t="str">
        <f t="shared" si="12"/>
        <v/>
      </c>
      <c r="AE15" s="30" t="str">
        <f t="shared" si="8"/>
        <v/>
      </c>
      <c r="AF15" s="30" t="str">
        <f t="shared" si="13"/>
        <v/>
      </c>
      <c r="AG15" s="117" t="str">
        <f t="shared" si="14"/>
        <v/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153</v>
      </c>
      <c r="C16" s="56" t="s">
        <v>50</v>
      </c>
      <c r="D16" s="56" t="s">
        <v>62</v>
      </c>
      <c r="E16" s="56" t="s">
        <v>39</v>
      </c>
      <c r="F16" s="56" t="s">
        <v>28</v>
      </c>
      <c r="G16" s="55">
        <f t="shared" si="0"/>
        <v>0</v>
      </c>
      <c r="H16" s="118">
        <v>0.77777777777777779</v>
      </c>
      <c r="I16" s="54"/>
      <c r="J16" s="39">
        <f t="shared" si="1"/>
        <v>0</v>
      </c>
      <c r="K16" s="60">
        <f t="shared" si="2"/>
        <v>0</v>
      </c>
      <c r="L16" s="35" t="str">
        <f t="shared" si="3"/>
        <v>vælg vindbane</v>
      </c>
      <c r="M16" s="37" t="str">
        <f t="shared" si="4"/>
        <v>DNS</v>
      </c>
      <c r="N16" s="50"/>
      <c r="O16" s="35" t="str">
        <f t="shared" si="9"/>
        <v>vælg vindbane</v>
      </c>
      <c r="P16" s="34" t="str">
        <f t="shared" si="5"/>
        <v>DNS</v>
      </c>
      <c r="Q16" s="47" t="str">
        <f t="shared" si="6"/>
        <v>Tøf Tøf</v>
      </c>
      <c r="R16" s="46">
        <v>744.4</v>
      </c>
      <c r="S16" s="46">
        <v>612.20000000000005</v>
      </c>
      <c r="T16" s="46">
        <v>533</v>
      </c>
      <c r="U16" s="46">
        <v>967.2</v>
      </c>
      <c r="V16" s="46">
        <v>777</v>
      </c>
      <c r="W16" s="46">
        <v>667.4</v>
      </c>
      <c r="X16" s="45">
        <v>612.20000000000005</v>
      </c>
      <c r="Y16" s="30">
        <v>0</v>
      </c>
      <c r="Z16" s="29">
        <f t="shared" si="10"/>
        <v>0</v>
      </c>
      <c r="AA16" s="107"/>
      <c r="AB16" s="30">
        <f t="shared" si="11"/>
        <v>0</v>
      </c>
      <c r="AC16" s="116" t="str">
        <f t="shared" si="7"/>
        <v/>
      </c>
      <c r="AD16" s="117" t="str">
        <f t="shared" si="12"/>
        <v/>
      </c>
      <c r="AE16" s="30" t="str">
        <f t="shared" si="8"/>
        <v/>
      </c>
      <c r="AF16" s="30" t="str">
        <f t="shared" si="13"/>
        <v/>
      </c>
      <c r="AG16" s="117" t="str">
        <f t="shared" si="14"/>
        <v/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65"/>
      <c r="B17" s="64">
        <v>100</v>
      </c>
      <c r="C17" s="63" t="s">
        <v>47</v>
      </c>
      <c r="D17" s="63" t="s">
        <v>49</v>
      </c>
      <c r="E17" s="63" t="s">
        <v>48</v>
      </c>
      <c r="F17" s="63" t="s">
        <v>28</v>
      </c>
      <c r="G17" s="62">
        <f t="shared" si="0"/>
        <v>0</v>
      </c>
      <c r="H17" s="118">
        <v>0.77430555555555503</v>
      </c>
      <c r="I17" s="58"/>
      <c r="J17" s="39">
        <f t="shared" si="1"/>
        <v>0</v>
      </c>
      <c r="K17" s="60">
        <f t="shared" si="2"/>
        <v>0</v>
      </c>
      <c r="L17" s="35" t="str">
        <f t="shared" si="3"/>
        <v>vælg vindbane</v>
      </c>
      <c r="M17" s="37" t="str">
        <f t="shared" si="4"/>
        <v>DNS</v>
      </c>
      <c r="N17" s="36"/>
      <c r="O17" s="35" t="str">
        <f t="shared" si="9"/>
        <v>vælg vindbane</v>
      </c>
      <c r="P17" s="34" t="str">
        <f t="shared" si="5"/>
        <v>DNS</v>
      </c>
      <c r="Q17" s="33" t="str">
        <f t="shared" si="6"/>
        <v>Vento</v>
      </c>
      <c r="R17" s="59">
        <v>770.8</v>
      </c>
      <c r="S17" s="59">
        <v>606.6</v>
      </c>
      <c r="T17" s="59">
        <v>537.4</v>
      </c>
      <c r="U17" s="59">
        <v>1010</v>
      </c>
      <c r="V17" s="59">
        <v>756.2</v>
      </c>
      <c r="W17" s="59">
        <v>648.79999999999995</v>
      </c>
      <c r="X17" s="31">
        <v>614</v>
      </c>
      <c r="Y17" s="30">
        <v>134</v>
      </c>
      <c r="Z17" s="29">
        <f t="shared" si="10"/>
        <v>134</v>
      </c>
      <c r="AA17" s="107"/>
      <c r="AB17" s="30">
        <f t="shared" si="11"/>
        <v>0</v>
      </c>
      <c r="AC17" s="116" t="str">
        <f t="shared" si="7"/>
        <v/>
      </c>
      <c r="AD17" s="117" t="str">
        <f t="shared" si="12"/>
        <v/>
      </c>
      <c r="AE17" s="30" t="str">
        <f t="shared" si="8"/>
        <v/>
      </c>
      <c r="AF17" s="30" t="str">
        <f t="shared" si="13"/>
        <v/>
      </c>
      <c r="AG17" s="117" t="str">
        <f t="shared" si="14"/>
        <v/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225</v>
      </c>
      <c r="C18" s="56" t="s">
        <v>40</v>
      </c>
      <c r="D18" s="56" t="s">
        <v>41</v>
      </c>
      <c r="E18" s="56" t="s">
        <v>42</v>
      </c>
      <c r="F18" s="56" t="s">
        <v>28</v>
      </c>
      <c r="G18" s="55">
        <f t="shared" si="0"/>
        <v>0</v>
      </c>
      <c r="H18" s="118">
        <v>0.77777777777777779</v>
      </c>
      <c r="I18" s="54"/>
      <c r="J18" s="39">
        <f t="shared" si="1"/>
        <v>0</v>
      </c>
      <c r="K18" s="60">
        <f t="shared" si="2"/>
        <v>0</v>
      </c>
      <c r="L18" s="35" t="str">
        <f t="shared" si="3"/>
        <v>vælg vindbane</v>
      </c>
      <c r="M18" s="37" t="str">
        <f t="shared" si="4"/>
        <v>DNS</v>
      </c>
      <c r="N18" s="50"/>
      <c r="O18" s="35" t="str">
        <f t="shared" si="9"/>
        <v>vælg vindbane</v>
      </c>
      <c r="P18" s="34" t="str">
        <f t="shared" si="5"/>
        <v>DNS</v>
      </c>
      <c r="Q18" s="47" t="str">
        <f t="shared" si="6"/>
        <v>X-Mamse</v>
      </c>
      <c r="R18" s="46">
        <v>782.6</v>
      </c>
      <c r="S18" s="46">
        <v>627.79999999999995</v>
      </c>
      <c r="T18" s="46">
        <v>558.4</v>
      </c>
      <c r="U18" s="46">
        <v>1018.4</v>
      </c>
      <c r="V18" s="46">
        <v>781.6</v>
      </c>
      <c r="W18" s="46">
        <v>681.8</v>
      </c>
      <c r="X18" s="45">
        <v>633.79999999999995</v>
      </c>
      <c r="Y18" s="30">
        <v>30</v>
      </c>
      <c r="Z18" s="29">
        <f t="shared" si="10"/>
        <v>30</v>
      </c>
      <c r="AA18" s="107"/>
      <c r="AB18" s="30">
        <f t="shared" si="11"/>
        <v>0</v>
      </c>
      <c r="AC18" s="116" t="str">
        <f t="shared" si="7"/>
        <v/>
      </c>
      <c r="AD18" s="117" t="str">
        <f t="shared" si="12"/>
        <v/>
      </c>
      <c r="AE18" s="30" t="str">
        <f t="shared" si="8"/>
        <v/>
      </c>
      <c r="AF18" s="30" t="str">
        <f t="shared" si="13"/>
        <v/>
      </c>
      <c r="AG18" s="117" t="str">
        <f t="shared" si="14"/>
        <v/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65"/>
      <c r="B19" s="64">
        <v>90</v>
      </c>
      <c r="C19" s="63" t="s">
        <v>43</v>
      </c>
      <c r="D19" s="63" t="s">
        <v>44</v>
      </c>
      <c r="E19" s="63" t="s">
        <v>45</v>
      </c>
      <c r="F19" s="63" t="s">
        <v>28</v>
      </c>
      <c r="G19" s="62">
        <f t="shared" si="0"/>
        <v>0</v>
      </c>
      <c r="H19" s="118">
        <v>0.77430555555555503</v>
      </c>
      <c r="I19" s="58"/>
      <c r="J19" s="39">
        <f t="shared" si="1"/>
        <v>0</v>
      </c>
      <c r="K19" s="60">
        <f t="shared" si="2"/>
        <v>0</v>
      </c>
      <c r="L19" s="35" t="str">
        <f t="shared" si="3"/>
        <v>vælg vindbane</v>
      </c>
      <c r="M19" s="37" t="str">
        <f t="shared" si="4"/>
        <v>DNS</v>
      </c>
      <c r="N19" s="36"/>
      <c r="O19" s="35" t="str">
        <f t="shared" si="9"/>
        <v>vælg vindbane</v>
      </c>
      <c r="P19" s="34" t="str">
        <f t="shared" si="5"/>
        <v>DNS</v>
      </c>
      <c r="Q19" s="33" t="str">
        <f t="shared" si="6"/>
        <v>Giraffen</v>
      </c>
      <c r="R19" s="59">
        <v>737</v>
      </c>
      <c r="S19" s="59">
        <v>570.4</v>
      </c>
      <c r="T19" s="59">
        <v>502</v>
      </c>
      <c r="U19" s="59">
        <v>980.8</v>
      </c>
      <c r="V19" s="59">
        <v>723.2</v>
      </c>
      <c r="W19" s="59">
        <v>615.20000000000005</v>
      </c>
      <c r="X19" s="31">
        <v>578.4</v>
      </c>
      <c r="Y19" s="30">
        <v>161</v>
      </c>
      <c r="Z19" s="29">
        <f t="shared" si="10"/>
        <v>161</v>
      </c>
      <c r="AA19" s="107"/>
      <c r="AB19" s="30">
        <f t="shared" si="11"/>
        <v>0</v>
      </c>
      <c r="AC19" s="116" t="str">
        <f t="shared" si="7"/>
        <v/>
      </c>
      <c r="AD19" s="117" t="str">
        <f t="shared" si="12"/>
        <v/>
      </c>
      <c r="AE19" s="30" t="str">
        <f t="shared" si="8"/>
        <v/>
      </c>
      <c r="AF19" s="30" t="str">
        <f t="shared" si="13"/>
        <v/>
      </c>
      <c r="AG19" s="117" t="str">
        <f t="shared" si="14"/>
        <v/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>
        <v>0</v>
      </c>
      <c r="C20" s="56" t="s">
        <v>64</v>
      </c>
      <c r="D20" s="56" t="s">
        <v>66</v>
      </c>
      <c r="E20" s="56" t="s">
        <v>65</v>
      </c>
      <c r="F20" s="56" t="s">
        <v>28</v>
      </c>
      <c r="G20" s="55">
        <f t="shared" si="0"/>
        <v>0</v>
      </c>
      <c r="H20" s="118">
        <v>0.77083333333333337</v>
      </c>
      <c r="I20" s="54"/>
      <c r="J20" s="39">
        <f t="shared" si="1"/>
        <v>0</v>
      </c>
      <c r="K20" s="60">
        <f t="shared" si="2"/>
        <v>0</v>
      </c>
      <c r="L20" s="35" t="str">
        <f t="shared" si="3"/>
        <v>vælg vindbane</v>
      </c>
      <c r="M20" s="37" t="str">
        <f t="shared" si="4"/>
        <v>DNS</v>
      </c>
      <c r="N20" s="50"/>
      <c r="O20" s="35" t="str">
        <f t="shared" si="9"/>
        <v>vælg vindbane</v>
      </c>
      <c r="P20" s="34" t="str">
        <f t="shared" si="5"/>
        <v>DNS</v>
      </c>
      <c r="Q20" s="47" t="str">
        <f t="shared" si="6"/>
        <v>Cita</v>
      </c>
      <c r="R20" s="46">
        <v>705</v>
      </c>
      <c r="S20" s="46">
        <v>555</v>
      </c>
      <c r="T20" s="46">
        <v>489</v>
      </c>
      <c r="U20" s="46">
        <v>927</v>
      </c>
      <c r="V20" s="46">
        <v>695</v>
      </c>
      <c r="W20" s="46">
        <v>591</v>
      </c>
      <c r="X20" s="45">
        <v>561</v>
      </c>
      <c r="Y20" s="30">
        <v>170</v>
      </c>
      <c r="Z20" s="29">
        <f t="shared" si="10"/>
        <v>170</v>
      </c>
      <c r="AA20" s="107"/>
      <c r="AB20" s="30">
        <f t="shared" si="11"/>
        <v>0</v>
      </c>
      <c r="AC20" s="116" t="str">
        <f t="shared" si="7"/>
        <v/>
      </c>
      <c r="AD20" s="117" t="str">
        <f t="shared" si="12"/>
        <v/>
      </c>
      <c r="AE20" s="30" t="str">
        <f t="shared" si="8"/>
        <v/>
      </c>
      <c r="AF20" s="30" t="str">
        <f t="shared" si="13"/>
        <v/>
      </c>
      <c r="AG20" s="117" t="str">
        <f t="shared" si="14"/>
        <v/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65"/>
      <c r="B21" s="64"/>
      <c r="C21" s="63" t="s">
        <v>69</v>
      </c>
      <c r="D21" s="63" t="s">
        <v>69</v>
      </c>
      <c r="E21" s="63" t="s">
        <v>70</v>
      </c>
      <c r="F21" s="63" t="s">
        <v>25</v>
      </c>
      <c r="G21" s="62">
        <f t="shared" si="0"/>
        <v>0</v>
      </c>
      <c r="H21" s="118">
        <v>0.77430555555555503</v>
      </c>
      <c r="I21" s="58"/>
      <c r="J21" s="39">
        <f t="shared" si="1"/>
        <v>0</v>
      </c>
      <c r="K21" s="60">
        <f t="shared" si="2"/>
        <v>0</v>
      </c>
      <c r="L21" s="35" t="str">
        <f t="shared" si="3"/>
        <v>vælg vindbane</v>
      </c>
      <c r="M21" s="37" t="str">
        <f t="shared" si="4"/>
        <v>DNS</v>
      </c>
      <c r="N21" s="36"/>
      <c r="O21" s="35" t="str">
        <f t="shared" si="9"/>
        <v>vælg vindbane</v>
      </c>
      <c r="P21" s="34" t="str">
        <f t="shared" si="5"/>
        <v>DNS</v>
      </c>
      <c r="Q21" s="33" t="str">
        <f t="shared" si="6"/>
        <v>HR 352</v>
      </c>
      <c r="R21" s="59">
        <v>854</v>
      </c>
      <c r="S21" s="59">
        <v>644</v>
      </c>
      <c r="T21" s="59">
        <v>556</v>
      </c>
      <c r="U21" s="59">
        <v>1128</v>
      </c>
      <c r="V21" s="59">
        <v>816</v>
      </c>
      <c r="W21" s="59">
        <v>674</v>
      </c>
      <c r="X21" s="31">
        <v>654</v>
      </c>
      <c r="Y21" s="30">
        <v>228</v>
      </c>
      <c r="Z21" s="29">
        <f t="shared" si="10"/>
        <v>228</v>
      </c>
      <c r="AA21" s="107"/>
      <c r="AB21" s="30">
        <f t="shared" si="11"/>
        <v>0</v>
      </c>
      <c r="AC21" s="116" t="str">
        <f t="shared" si="7"/>
        <v/>
      </c>
      <c r="AD21" s="117" t="str">
        <f t="shared" si="12"/>
        <v/>
      </c>
      <c r="AE21" s="30" t="str">
        <f t="shared" si="8"/>
        <v/>
      </c>
      <c r="AF21" s="30" t="str">
        <f t="shared" si="13"/>
        <v/>
      </c>
      <c r="AG21" s="117" t="str">
        <f t="shared" si="14"/>
        <v/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57"/>
      <c r="B22" s="50">
        <v>90</v>
      </c>
      <c r="C22" s="56" t="s">
        <v>71</v>
      </c>
      <c r="D22" s="56" t="s">
        <v>72</v>
      </c>
      <c r="E22" s="56" t="s">
        <v>83</v>
      </c>
      <c r="F22" s="56" t="s">
        <v>28</v>
      </c>
      <c r="G22" s="55">
        <f t="shared" si="0"/>
        <v>0</v>
      </c>
      <c r="H22" s="118">
        <v>0.78125</v>
      </c>
      <c r="I22" s="54"/>
      <c r="J22" s="39">
        <f t="shared" si="1"/>
        <v>0</v>
      </c>
      <c r="K22" s="60">
        <f t="shared" si="2"/>
        <v>0</v>
      </c>
      <c r="L22" s="35" t="str">
        <f t="shared" si="3"/>
        <v>vælg vindbane</v>
      </c>
      <c r="M22" s="37" t="str">
        <f t="shared" si="4"/>
        <v>DNS</v>
      </c>
      <c r="N22" s="50"/>
      <c r="O22" s="35" t="str">
        <f t="shared" si="9"/>
        <v>vælg vindbane</v>
      </c>
      <c r="P22" s="34" t="str">
        <f t="shared" si="5"/>
        <v>DNS</v>
      </c>
      <c r="Q22" s="47" t="str">
        <f t="shared" si="6"/>
        <v>Exit</v>
      </c>
      <c r="R22" s="46">
        <v>632.4</v>
      </c>
      <c r="S22" s="46">
        <v>515.4</v>
      </c>
      <c r="T22" s="46">
        <v>463.4</v>
      </c>
      <c r="U22" s="46">
        <v>831.2</v>
      </c>
      <c r="V22" s="46">
        <v>651.79999999999995</v>
      </c>
      <c r="W22" s="46" t="s">
        <v>73</v>
      </c>
      <c r="X22" s="45">
        <v>520</v>
      </c>
      <c r="Y22" s="30">
        <v>83</v>
      </c>
      <c r="Z22" s="29">
        <f t="shared" si="10"/>
        <v>83</v>
      </c>
      <c r="AA22" s="107"/>
      <c r="AB22" s="30">
        <f t="shared" si="11"/>
        <v>0</v>
      </c>
      <c r="AC22" s="116" t="str">
        <f t="shared" si="7"/>
        <v/>
      </c>
      <c r="AD22" s="117" t="str">
        <f t="shared" si="12"/>
        <v/>
      </c>
      <c r="AE22" s="30" t="str">
        <f t="shared" si="8"/>
        <v/>
      </c>
      <c r="AF22" s="30" t="str">
        <f t="shared" si="13"/>
        <v/>
      </c>
      <c r="AG22" s="117" t="str">
        <f t="shared" si="14"/>
        <v/>
      </c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0</v>
      </c>
      <c r="H23" s="119">
        <v>0.77430555555555503</v>
      </c>
      <c r="I23" s="25"/>
      <c r="J23" s="39">
        <f t="shared" si="1"/>
        <v>0</v>
      </c>
      <c r="K23" s="60">
        <f t="shared" si="2"/>
        <v>0</v>
      </c>
      <c r="L23" s="35" t="str">
        <f t="shared" si="3"/>
        <v>vælg vindbane</v>
      </c>
      <c r="M23" s="37" t="str">
        <f t="shared" si="4"/>
        <v>DNS</v>
      </c>
      <c r="N23" s="21"/>
      <c r="O23" s="35" t="str">
        <f t="shared" si="9"/>
        <v>vælg vindbane</v>
      </c>
      <c r="P23" s="34" t="str">
        <f t="shared" si="5"/>
        <v>DNS</v>
      </c>
      <c r="Q23" s="33">
        <f t="shared" si="6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30">
        <v>0</v>
      </c>
      <c r="Z23" s="29">
        <f t="shared" si="10"/>
        <v>0</v>
      </c>
      <c r="AA23" s="107"/>
      <c r="AB23" s="30">
        <f t="shared" si="11"/>
        <v>0</v>
      </c>
      <c r="AC23" s="116" t="str">
        <f t="shared" si="7"/>
        <v/>
      </c>
      <c r="AD23" s="117" t="str">
        <f t="shared" si="12"/>
        <v/>
      </c>
      <c r="AE23" s="30" t="str">
        <f t="shared" si="8"/>
        <v/>
      </c>
      <c r="AF23" s="30" t="str">
        <f t="shared" si="13"/>
        <v/>
      </c>
      <c r="AG23" s="117" t="str">
        <f t="shared" si="14"/>
        <v/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111"/>
      <c r="AB24" s="120"/>
      <c r="AC24" s="120"/>
      <c r="AD24" s="121"/>
      <c r="AE24" s="122"/>
      <c r="AF24" s="122"/>
      <c r="AG24" s="122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123" t="s">
        <v>84</v>
      </c>
      <c r="Z25" s="124">
        <f>MAX(AC7:AC23)</f>
        <v>0</v>
      </c>
      <c r="AC25" s="120"/>
      <c r="AD25" s="121"/>
      <c r="AE25" s="122"/>
      <c r="AF25" s="122"/>
      <c r="AG25" s="122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125" t="s">
        <v>85</v>
      </c>
      <c r="Z26" s="126">
        <f>Z27+Z25</f>
        <v>0</v>
      </c>
      <c r="AC26" s="127"/>
      <c r="AD26" s="127"/>
      <c r="AE26" s="127"/>
      <c r="AF26" s="127"/>
      <c r="AG26" s="127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94" t="s">
        <v>86</v>
      </c>
      <c r="Z27" s="128">
        <f>MIN(L7:L23)</f>
        <v>0</v>
      </c>
      <c r="AC27" s="127"/>
      <c r="AD27" s="127"/>
      <c r="AE27" s="127"/>
      <c r="AF27" s="127"/>
      <c r="AG27" s="127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/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129"/>
      <c r="AF28" s="129"/>
      <c r="AG28" s="129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129"/>
      <c r="AF29" s="129"/>
      <c r="AG29" s="129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129"/>
      <c r="AF30" s="129"/>
      <c r="AG30" s="129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129"/>
      <c r="AF31" s="129"/>
      <c r="AG31" s="129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129"/>
      <c r="AF32" s="129"/>
      <c r="AG32" s="129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129"/>
      <c r="AF33" s="129"/>
      <c r="AG33" s="129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129"/>
      <c r="AF34" s="129"/>
      <c r="AG34" s="129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129"/>
      <c r="AF35" s="129"/>
      <c r="AG35" s="129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129"/>
      <c r="AF36" s="129"/>
      <c r="AG36" s="129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129"/>
      <c r="AF37" s="129"/>
      <c r="AG37" s="129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29"/>
      <c r="AF38" s="129"/>
      <c r="AG38" s="129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29"/>
      <c r="AF39" s="129"/>
      <c r="AG39" s="129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29"/>
      <c r="AF40" s="129"/>
      <c r="AG40" s="129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29"/>
      <c r="AF41" s="129"/>
      <c r="AG41" s="129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29"/>
      <c r="AF42" s="129"/>
      <c r="AG42" s="129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29"/>
      <c r="AF43" s="129"/>
      <c r="AG43" s="129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29"/>
      <c r="AF44" s="129"/>
      <c r="AG44" s="129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29"/>
      <c r="AF45" s="129"/>
      <c r="AG45" s="129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29"/>
      <c r="AF46" s="129"/>
      <c r="AG46" s="129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29"/>
      <c r="AF47" s="129"/>
      <c r="AG47" s="129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29"/>
      <c r="AF48" s="129"/>
      <c r="AG48" s="129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29"/>
      <c r="AF49" s="129"/>
      <c r="AG49" s="129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29"/>
      <c r="AF50" s="129"/>
      <c r="AG50" s="129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29"/>
      <c r="AF51" s="129"/>
      <c r="AG51" s="129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29"/>
      <c r="AF52" s="129"/>
      <c r="AG52" s="129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29"/>
      <c r="AF53" s="129"/>
      <c r="AG53" s="129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29"/>
      <c r="AF54" s="129"/>
      <c r="AG54" s="129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29"/>
      <c r="AF55" s="129"/>
      <c r="AG55" s="129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29"/>
      <c r="AF56" s="129"/>
      <c r="AG56" s="129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29"/>
      <c r="AF57" s="129"/>
      <c r="AG57" s="129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29"/>
      <c r="AF58" s="129"/>
      <c r="AG58" s="129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29"/>
      <c r="AF59" s="129"/>
      <c r="AG59" s="129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29"/>
      <c r="AF60" s="129"/>
      <c r="AG60" s="129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29"/>
      <c r="AF61" s="129"/>
      <c r="AG61" s="129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29"/>
      <c r="AF62" s="129"/>
      <c r="AG62" s="129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29"/>
      <c r="AF63" s="129"/>
      <c r="AG63" s="129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29"/>
      <c r="AF64" s="129"/>
      <c r="AG64" s="129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29"/>
      <c r="AF65" s="129"/>
      <c r="AG65" s="129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9"/>
      <c r="AF66" s="129"/>
      <c r="AG66" s="129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129"/>
      <c r="AF67" s="129"/>
      <c r="AG67" s="129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129"/>
      <c r="AF68" s="129"/>
      <c r="AG68" s="129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29"/>
      <c r="AF69" s="129"/>
      <c r="AG69" s="129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129"/>
      <c r="AF70" s="129"/>
      <c r="AG70" s="129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129"/>
      <c r="AF71" s="129"/>
      <c r="AG71" s="129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129"/>
      <c r="AF72" s="129"/>
      <c r="AG72" s="129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29"/>
      <c r="AF73" s="129"/>
      <c r="AG73" s="129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29"/>
      <c r="AF74" s="129"/>
      <c r="AG74" s="129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29"/>
      <c r="AF75" s="129"/>
      <c r="AG75" s="129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29"/>
      <c r="AF76" s="129"/>
      <c r="AG76" s="129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29"/>
      <c r="AF77" s="129"/>
      <c r="AG77" s="129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129"/>
      <c r="AF78" s="129"/>
      <c r="AG78" s="129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29"/>
      <c r="AF79" s="129"/>
      <c r="AG79" s="129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29"/>
      <c r="AF80" s="129"/>
      <c r="AG80" s="129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29"/>
      <c r="AF81" s="129"/>
      <c r="AG81" s="129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129"/>
      <c r="AF82" s="129"/>
      <c r="AG82" s="129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29"/>
      <c r="AF83" s="129"/>
      <c r="AG83" s="129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129"/>
      <c r="AF84" s="129"/>
      <c r="AG84" s="129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129"/>
      <c r="AF85" s="129"/>
      <c r="AG85" s="129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129"/>
      <c r="AF86" s="129"/>
      <c r="AG86" s="129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129"/>
      <c r="AF87" s="129"/>
      <c r="AG87" s="129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129"/>
      <c r="AF88" s="129"/>
      <c r="AG88" s="129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129"/>
      <c r="AF89" s="129"/>
      <c r="AG89" s="129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129"/>
      <c r="AF90" s="129"/>
      <c r="AG90" s="129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129"/>
      <c r="AF91" s="129"/>
      <c r="AG91" s="129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129"/>
      <c r="AF92" s="129"/>
      <c r="AG92" s="129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129"/>
      <c r="AF93" s="129"/>
      <c r="AG93" s="129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129"/>
      <c r="AF94" s="129"/>
      <c r="AG94" s="129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129"/>
      <c r="AF95" s="129"/>
      <c r="AG95" s="129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129"/>
      <c r="AF96" s="129"/>
      <c r="AG96" s="129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9"/>
      <c r="AF97" s="129"/>
      <c r="AG97" s="129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129"/>
      <c r="AF98" s="129"/>
      <c r="AG98" s="129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129"/>
      <c r="AF99" s="129"/>
      <c r="AG99" s="129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129"/>
      <c r="AF100" s="129"/>
      <c r="AG100" s="129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129"/>
      <c r="AF101" s="129"/>
      <c r="AG101" s="129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129"/>
      <c r="AF102" s="129"/>
      <c r="AG102" s="129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29"/>
      <c r="AF103" s="129"/>
      <c r="AG103" s="129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129"/>
      <c r="AF104" s="129"/>
      <c r="AG104" s="129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129"/>
      <c r="AF105" s="129"/>
      <c r="AG105" s="129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129"/>
      <c r="AF106" s="129"/>
      <c r="AG106" s="129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129"/>
      <c r="AF107" s="129"/>
      <c r="AG107" s="129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129"/>
      <c r="AF108" s="129"/>
      <c r="AG108" s="129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129"/>
      <c r="AF109" s="129"/>
      <c r="AG109" s="129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129"/>
      <c r="AF110" s="129"/>
      <c r="AG110" s="129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129"/>
      <c r="AF111" s="129"/>
      <c r="AG111" s="129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129"/>
      <c r="AF112" s="129"/>
      <c r="AG112" s="129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129"/>
      <c r="AF113" s="129"/>
      <c r="AG113" s="129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129"/>
      <c r="AF114" s="129"/>
      <c r="AG114" s="129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29"/>
      <c r="AF115" s="129"/>
      <c r="AG115" s="129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129"/>
      <c r="AF116" s="129"/>
      <c r="AG116" s="129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129"/>
      <c r="AF117" s="129"/>
      <c r="AG117" s="129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29"/>
      <c r="AF118" s="129"/>
      <c r="AG118" s="129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129"/>
      <c r="AF119" s="129"/>
      <c r="AG119" s="129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129"/>
      <c r="AF120" s="129"/>
      <c r="AG120" s="129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129"/>
      <c r="AF121" s="129"/>
      <c r="AG121" s="129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129"/>
      <c r="AF122" s="129"/>
      <c r="AG122" s="129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129"/>
      <c r="AF123" s="129"/>
      <c r="AG123" s="129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129"/>
      <c r="AF124" s="129"/>
      <c r="AG124" s="129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129"/>
      <c r="AF125" s="129"/>
      <c r="AG125" s="129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29"/>
      <c r="AF126" s="129"/>
      <c r="AG126" s="129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29"/>
      <c r="AF127" s="129"/>
      <c r="AG127" s="129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129"/>
      <c r="AF128" s="129"/>
      <c r="AG128" s="129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129"/>
      <c r="AF129" s="129"/>
      <c r="AG129" s="129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129"/>
      <c r="AF130" s="129"/>
      <c r="AG130" s="129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129"/>
      <c r="AF131" s="129"/>
      <c r="AG131" s="129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129"/>
      <c r="AF132" s="129"/>
      <c r="AG132" s="129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129"/>
      <c r="AF133" s="129"/>
      <c r="AG133" s="129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129"/>
      <c r="AF134" s="129"/>
      <c r="AG134" s="129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129"/>
      <c r="AF135" s="129"/>
      <c r="AG135" s="129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129"/>
      <c r="AF136" s="129"/>
      <c r="AG136" s="129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129"/>
      <c r="AF137" s="129"/>
      <c r="AG137" s="129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129"/>
      <c r="AF138" s="129"/>
      <c r="AG138" s="129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29"/>
      <c r="AF139" s="129"/>
      <c r="AG139" s="129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129"/>
      <c r="AF140" s="129"/>
      <c r="AG140" s="129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129"/>
      <c r="AF141" s="129"/>
      <c r="AG141" s="129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129"/>
      <c r="AF142" s="129"/>
      <c r="AG142" s="129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129"/>
      <c r="AF143" s="129"/>
      <c r="AG143" s="129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129"/>
      <c r="AF144" s="129"/>
      <c r="AG144" s="129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129"/>
      <c r="AF145" s="129"/>
      <c r="AG145" s="129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129"/>
      <c r="AF146" s="129"/>
      <c r="AG146" s="129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129"/>
      <c r="AF147" s="129"/>
      <c r="AG147" s="129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129"/>
      <c r="AF148" s="129"/>
      <c r="AG148" s="129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129"/>
      <c r="AF149" s="129"/>
      <c r="AG149" s="129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129"/>
      <c r="AF150" s="129"/>
      <c r="AG150" s="129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129"/>
      <c r="AF151" s="129"/>
      <c r="AG151" s="129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129"/>
      <c r="AF152" s="129"/>
      <c r="AG152" s="129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129"/>
      <c r="AF153" s="129"/>
      <c r="AG153" s="129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129"/>
      <c r="AF154" s="129"/>
      <c r="AG154" s="129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129"/>
      <c r="AF155" s="129"/>
      <c r="AG155" s="129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129"/>
      <c r="AF156" s="129"/>
      <c r="AG156" s="129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129"/>
      <c r="AF157" s="129"/>
      <c r="AG157" s="129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129"/>
      <c r="AF158" s="129"/>
      <c r="AG158" s="129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129"/>
      <c r="AF159" s="129"/>
      <c r="AG159" s="129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129"/>
      <c r="AF160" s="129"/>
      <c r="AG160" s="129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129"/>
      <c r="AF161" s="129"/>
      <c r="AG161" s="129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129"/>
      <c r="AF162" s="129"/>
      <c r="AG162" s="129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129"/>
      <c r="AF163" s="129"/>
      <c r="AG163" s="129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129"/>
      <c r="AF164" s="129"/>
      <c r="AG164" s="129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129"/>
      <c r="AF165" s="129"/>
      <c r="AG165" s="129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129"/>
      <c r="AF166" s="129"/>
      <c r="AG166" s="129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129"/>
      <c r="AF167" s="129"/>
      <c r="AG167" s="129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129"/>
      <c r="AF168" s="129"/>
      <c r="AG168" s="129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129"/>
      <c r="AF169" s="129"/>
      <c r="AG169" s="129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129"/>
      <c r="AF170" s="129"/>
      <c r="AG170" s="129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129"/>
      <c r="AF171" s="129"/>
      <c r="AG171" s="129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129"/>
      <c r="AF172" s="129"/>
      <c r="AG172" s="129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129"/>
      <c r="AF173" s="129"/>
      <c r="AG173" s="129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129"/>
      <c r="AF174" s="129"/>
      <c r="AG174" s="129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129"/>
      <c r="AF175" s="129"/>
      <c r="AG175" s="129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129"/>
      <c r="AF176" s="129"/>
      <c r="AG176" s="129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129"/>
      <c r="AF177" s="129"/>
      <c r="AG177" s="129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129"/>
      <c r="AF178" s="129"/>
      <c r="AG178" s="129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129"/>
      <c r="AF179" s="129"/>
      <c r="AG179" s="129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129"/>
      <c r="AF180" s="129"/>
      <c r="AG180" s="129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129"/>
      <c r="AF181" s="129"/>
      <c r="AG181" s="129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129"/>
      <c r="AF182" s="129"/>
      <c r="AG182" s="129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129"/>
      <c r="AF183" s="129"/>
      <c r="AG183" s="129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129"/>
      <c r="AF184" s="129"/>
      <c r="AG184" s="129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129"/>
      <c r="AF185" s="129"/>
      <c r="AG185" s="129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129"/>
      <c r="AF186" s="129"/>
      <c r="AG186" s="129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129"/>
      <c r="AF187" s="129"/>
      <c r="AG187" s="129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129"/>
      <c r="AF188" s="129"/>
      <c r="AG188" s="129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129"/>
      <c r="AF189" s="129"/>
      <c r="AG189" s="129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129"/>
      <c r="AF190" s="129"/>
      <c r="AG190" s="129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129"/>
      <c r="AF191" s="129"/>
      <c r="AG191" s="129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129"/>
      <c r="AF192" s="129"/>
      <c r="AG192" s="129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129"/>
      <c r="AF193" s="129"/>
      <c r="AG193" s="129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129"/>
      <c r="AF194" s="129"/>
      <c r="AG194" s="129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129"/>
      <c r="AF195" s="129"/>
      <c r="AG195" s="129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129"/>
      <c r="AF196" s="129"/>
      <c r="AG196" s="129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129"/>
      <c r="AF197" s="129"/>
      <c r="AG197" s="129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129"/>
      <c r="AF198" s="129"/>
      <c r="AG198" s="129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129"/>
      <c r="AF199" s="129"/>
      <c r="AG199" s="129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129"/>
      <c r="AF200" s="129"/>
      <c r="AG200" s="129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129"/>
      <c r="AF201" s="129"/>
      <c r="AG201" s="129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129"/>
      <c r="AF202" s="129"/>
      <c r="AG202" s="129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129"/>
      <c r="AF203" s="129"/>
      <c r="AG203" s="129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129"/>
      <c r="AF204" s="129"/>
      <c r="AG204" s="129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129"/>
      <c r="AF205" s="129"/>
      <c r="AG205" s="129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129"/>
      <c r="AF206" s="129"/>
      <c r="AG206" s="129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129"/>
      <c r="AF207" s="129"/>
      <c r="AG207" s="129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129"/>
      <c r="AF208" s="129"/>
      <c r="AG208" s="129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129"/>
      <c r="AF209" s="129"/>
      <c r="AG209" s="129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129"/>
      <c r="AF210" s="129"/>
      <c r="AG210" s="129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129"/>
      <c r="AF211" s="129"/>
      <c r="AG211" s="129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129"/>
      <c r="AF212" s="129"/>
      <c r="AG212" s="129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129"/>
      <c r="AF213" s="129"/>
      <c r="AG213" s="129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129"/>
      <c r="AF214" s="129"/>
      <c r="AG214" s="129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129"/>
      <c r="AF215" s="129"/>
      <c r="AG215" s="129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129"/>
      <c r="AF216" s="129"/>
      <c r="AG216" s="129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129"/>
      <c r="AF217" s="129"/>
      <c r="AG217" s="129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129"/>
      <c r="AF218" s="129"/>
      <c r="AG218" s="129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129"/>
      <c r="AF219" s="129"/>
      <c r="AG219" s="129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129"/>
      <c r="AF220" s="129"/>
      <c r="AG220" s="129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129"/>
      <c r="AF221" s="129"/>
      <c r="AG221" s="129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129"/>
      <c r="AF222" s="129"/>
      <c r="AG222" s="129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129"/>
      <c r="AF223" s="129"/>
      <c r="AG223" s="129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H7:H9 H11:H23">
    <cfRule type="cellIs" dxfId="48" priority="12" operator="equal">
      <formula>0.78125</formula>
    </cfRule>
    <cfRule type="cellIs" dxfId="47" priority="13" operator="equal">
      <formula>0.777777777777778</formula>
    </cfRule>
    <cfRule type="cellIs" dxfId="46" priority="14" operator="equal">
      <formula>0.774305555555555</formula>
    </cfRule>
    <cfRule type="cellIs" dxfId="45" priority="15" operator="equal">
      <formula>0.770833333333333</formula>
    </cfRule>
  </conditionalFormatting>
  <conditionalFormatting sqref="H10">
    <cfRule type="cellIs" dxfId="44" priority="8" operator="equal">
      <formula>0.78125</formula>
    </cfRule>
    <cfRule type="cellIs" dxfId="43" priority="9" operator="equal">
      <formula>0.777777777777778</formula>
    </cfRule>
    <cfRule type="cellIs" dxfId="42" priority="10" operator="equal">
      <formula>0.774305555555555</formula>
    </cfRule>
    <cfRule type="cellIs" dxfId="41" priority="11" operator="equal">
      <formula>0.770833333333333</formula>
    </cfRule>
  </conditionalFormatting>
  <conditionalFormatting sqref="Z7:Z23">
    <cfRule type="expression" dxfId="40" priority="7">
      <formula>$Z7&lt;&gt;$Y7</formula>
    </cfRule>
  </conditionalFormatting>
  <conditionalFormatting sqref="L7:M23">
    <cfRule type="expression" dxfId="39" priority="4">
      <formula>$M7=1</formula>
    </cfRule>
    <cfRule type="expression" dxfId="38" priority="5">
      <formula>$M7=2</formula>
    </cfRule>
    <cfRule type="expression" dxfId="37" priority="6">
      <formula>$M7=3</formula>
    </cfRule>
  </conditionalFormatting>
  <conditionalFormatting sqref="O7:P23">
    <cfRule type="expression" dxfId="36" priority="1">
      <formula>$P7=1</formula>
    </cfRule>
    <cfRule type="expression" dxfId="35" priority="2">
      <formula>$P7=2</formula>
    </cfRule>
    <cfRule type="expression" dxfId="34" priority="3">
      <formula>$P7=3</formula>
    </cfRule>
  </conditionalFormatting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P3" sqref="P3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60</v>
      </c>
      <c r="R2" s="13"/>
      <c r="S2" s="94" t="s">
        <v>3</v>
      </c>
      <c r="T2" s="93">
        <f>MAX(G7:G23)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45062</v>
      </c>
      <c r="M4" s="131"/>
      <c r="O4" s="89" t="s">
        <v>1</v>
      </c>
      <c r="P4" s="88">
        <v>5.8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594.79999999999995</v>
      </c>
      <c r="H7" s="61">
        <v>0.77430555555555547</v>
      </c>
      <c r="I7" s="58">
        <v>0.82229166666666664</v>
      </c>
      <c r="J7" s="61">
        <f t="shared" ref="J7:J22" si="1">IF(I7&gt;0,I7-H7,0)</f>
        <v>4.7986111111111174E-2</v>
      </c>
      <c r="K7" s="60">
        <f t="shared" ref="K7:K22" si="2">(HOUR(J7)*3600)+(MINUTE(J7)*60)+SECOND(J7)</f>
        <v>4146</v>
      </c>
      <c r="L7" s="35">
        <f t="shared" ref="L7:L22" si="3">IF(G7=0,"vælg vindbane",IF(I7=0,13500,K7+($T$2*$P$4-G7*$P$4))/24/60/60)</f>
        <v>5.4162037037037043E-2</v>
      </c>
      <c r="M7" s="37">
        <f t="shared" ref="M7:M22" si="4">IF(I7=0,"DNS",IF($P$2=0,"vindbane",RANK(L7,$L$7:$L$22,1)))</f>
        <v>4</v>
      </c>
      <c r="N7" s="36"/>
      <c r="O7" s="35">
        <f t="shared" ref="O7:O22" si="5">IF(G7=0,"vælg vindbane",IF(I7&gt;0,L7-($P$4*Y7)/24/60/60,13500/24/60/60))</f>
        <v>4.979861111111112E-2</v>
      </c>
      <c r="P7" s="34">
        <f t="shared" ref="P7:P22" si="6">IF(I7=0,"DNS",RANK(O7,$O$7:$O$22,1))</f>
        <v>6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53">
        <v>0.77430555555555547</v>
      </c>
      <c r="I8" s="54">
        <v>0.82336805555555559</v>
      </c>
      <c r="J8" s="53">
        <f t="shared" si="1"/>
        <v>4.906250000000012E-2</v>
      </c>
      <c r="K8" s="52">
        <f t="shared" si="2"/>
        <v>4239</v>
      </c>
      <c r="L8" s="49">
        <f t="shared" si="3"/>
        <v>5.5238425925925934E-2</v>
      </c>
      <c r="M8" s="51">
        <f t="shared" si="4"/>
        <v>5</v>
      </c>
      <c r="N8" s="50"/>
      <c r="O8" s="49">
        <f t="shared" si="5"/>
        <v>4.5638888888888896E-2</v>
      </c>
      <c r="P8" s="48">
        <f t="shared" si="6"/>
        <v>4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ref="G9" si="9">IF($P$2=1,R9,0)+IF($P$2=2,S9,0)+IF($P$2=3,T9,0)+IF($P$2=4,U9,0)+IF($P$2=5,V9,0)+IF($P$2=6,W9,0)+IF($P$2=7,X9,0)</f>
        <v>594.79999999999995</v>
      </c>
      <c r="H9" s="53">
        <v>0.77430555555555547</v>
      </c>
      <c r="I9" s="54">
        <v>0.82379629629629625</v>
      </c>
      <c r="J9" s="53">
        <f t="shared" ref="J9" si="10">IF(I9&gt;0,I9-H9,0)</f>
        <v>4.949074074074078E-2</v>
      </c>
      <c r="K9" s="52">
        <f t="shared" ref="K9" si="11">(HOUR(J9)*3600)+(MINUTE(J9)*60)+SECOND(J9)</f>
        <v>4276</v>
      </c>
      <c r="L9" s="49">
        <f t="shared" ref="L9" si="12">IF(G9=0,"vælg vindbane",IF(I9=0,13500,K9+($T$2*$P$4-G9*$P$4))/24/60/60)</f>
        <v>5.566666666666667E-2</v>
      </c>
      <c r="M9" s="51">
        <f t="shared" ref="M9" si="13">IF(I9=0,"DNS",IF($P$2=0,"vindbane",RANK(L9,$L$7:$L$22,1)))</f>
        <v>6</v>
      </c>
      <c r="N9" s="50"/>
      <c r="O9" s="49">
        <f t="shared" ref="O9" si="14">IF(G9=0,"vælg vindbane",IF(I9&gt;0,L9-($P$4*Y9)/24/60/60,13500/24/60/60))</f>
        <v>4.6067129629629631E-2</v>
      </c>
      <c r="P9" s="48">
        <f t="shared" ref="P9" si="15">IF(I9=0,"DNS",RANK(O9,$O$7:$O$22,1))</f>
        <v>5</v>
      </c>
      <c r="Q9" s="47" t="str">
        <f t="shared" ref="Q9" si="16">D9</f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ref="Z9" si="17">IF(P9=1,Y9-30,IF(P9=2,Y9-20,IF(P9=3,Y9-10,Y9)))</f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686.8</v>
      </c>
      <c r="H10" s="53">
        <v>0.77430555555555503</v>
      </c>
      <c r="I10" s="54">
        <v>0.82160879629629635</v>
      </c>
      <c r="J10" s="53">
        <f t="shared" si="1"/>
        <v>4.7303240740741326E-2</v>
      </c>
      <c r="K10" s="52">
        <f t="shared" si="2"/>
        <v>4087</v>
      </c>
      <c r="L10" s="49">
        <f t="shared" si="3"/>
        <v>4.7303240740740743E-2</v>
      </c>
      <c r="M10" s="51">
        <f t="shared" si="4"/>
        <v>1</v>
      </c>
      <c r="N10" s="50"/>
      <c r="O10" s="49">
        <f t="shared" si="5"/>
        <v>3.5622685185185188E-2</v>
      </c>
      <c r="P10" s="48">
        <f t="shared" si="6"/>
        <v>1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144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584.79999999999995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67</v>
      </c>
      <c r="F12" s="42" t="s">
        <v>28</v>
      </c>
      <c r="G12" s="41">
        <f t="shared" si="0"/>
        <v>590.6</v>
      </c>
      <c r="H12" s="100">
        <v>0.77083333333333337</v>
      </c>
      <c r="I12" s="58">
        <v>0.81797453703703704</v>
      </c>
      <c r="J12" s="39">
        <f t="shared" si="1"/>
        <v>4.7141203703703671E-2</v>
      </c>
      <c r="K12" s="38">
        <f t="shared" si="2"/>
        <v>4073</v>
      </c>
      <c r="L12" s="35">
        <f t="shared" si="3"/>
        <v>5.3599074074074063E-2</v>
      </c>
      <c r="M12" s="37">
        <f t="shared" si="4"/>
        <v>3</v>
      </c>
      <c r="N12" s="36"/>
      <c r="O12" s="35">
        <f t="shared" si="5"/>
        <v>4.0911574074074059E-2</v>
      </c>
      <c r="P12" s="34">
        <f t="shared" si="6"/>
        <v>2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169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37</v>
      </c>
      <c r="E13" s="56" t="s">
        <v>46</v>
      </c>
      <c r="F13" s="56" t="s">
        <v>28</v>
      </c>
      <c r="G13" s="55">
        <f t="shared" si="0"/>
        <v>590.6</v>
      </c>
      <c r="H13" s="53">
        <v>0.77430555555555503</v>
      </c>
      <c r="I13" s="54"/>
      <c r="J13" s="53">
        <f t="shared" si="1"/>
        <v>0</v>
      </c>
      <c r="K13" s="52">
        <f t="shared" si="2"/>
        <v>0</v>
      </c>
      <c r="L13" s="49">
        <f t="shared" si="3"/>
        <v>0.15625</v>
      </c>
      <c r="M13" s="51" t="str">
        <f t="shared" si="4"/>
        <v>DNS</v>
      </c>
      <c r="N13" s="50"/>
      <c r="O13" s="49">
        <f t="shared" si="5"/>
        <v>0.15625</v>
      </c>
      <c r="P13" s="48" t="str">
        <f t="shared" si="6"/>
        <v>DNS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115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38</v>
      </c>
      <c r="D14" s="42" t="s">
        <v>51</v>
      </c>
      <c r="E14" s="42" t="s">
        <v>63</v>
      </c>
      <c r="F14" s="42" t="s">
        <v>28</v>
      </c>
      <c r="G14" s="41">
        <f t="shared" si="0"/>
        <v>525.4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50</v>
      </c>
      <c r="D15" s="42" t="s">
        <v>62</v>
      </c>
      <c r="E15" s="42" t="s">
        <v>39</v>
      </c>
      <c r="F15" s="42" t="s">
        <v>28</v>
      </c>
      <c r="G15" s="41">
        <f t="shared" si="0"/>
        <v>533</v>
      </c>
      <c r="H15" s="101">
        <v>0.77777777777777779</v>
      </c>
      <c r="I15" s="58">
        <v>0.8192476851851852</v>
      </c>
      <c r="J15" s="39">
        <f t="shared" si="1"/>
        <v>4.1469907407407414E-2</v>
      </c>
      <c r="K15" s="38">
        <f t="shared" si="2"/>
        <v>3583</v>
      </c>
      <c r="L15" s="35">
        <f t="shared" si="3"/>
        <v>5.1794444444444435E-2</v>
      </c>
      <c r="M15" s="37">
        <f t="shared" si="4"/>
        <v>2</v>
      </c>
      <c r="N15" s="36"/>
      <c r="O15" s="35">
        <f t="shared" si="5"/>
        <v>5.1525925925925919E-2</v>
      </c>
      <c r="P15" s="34">
        <f t="shared" si="6"/>
        <v>7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4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47</v>
      </c>
      <c r="D16" s="56" t="s">
        <v>49</v>
      </c>
      <c r="E16" s="56" t="s">
        <v>48</v>
      </c>
      <c r="F16" s="56" t="s">
        <v>28</v>
      </c>
      <c r="G16" s="55">
        <f t="shared" si="0"/>
        <v>537.4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40</v>
      </c>
      <c r="D17" s="42" t="s">
        <v>41</v>
      </c>
      <c r="E17" s="42" t="s">
        <v>42</v>
      </c>
      <c r="F17" s="42" t="s">
        <v>28</v>
      </c>
      <c r="G17" s="41">
        <f t="shared" si="0"/>
        <v>558.4</v>
      </c>
      <c r="H17" s="101">
        <v>0.77777777777777779</v>
      </c>
      <c r="I17" s="58"/>
      <c r="J17" s="39">
        <f t="shared" si="1"/>
        <v>0</v>
      </c>
      <c r="K17" s="38">
        <f t="shared" si="2"/>
        <v>0</v>
      </c>
      <c r="L17" s="35">
        <f t="shared" si="3"/>
        <v>0.15625</v>
      </c>
      <c r="M17" s="37" t="str">
        <f t="shared" si="4"/>
        <v>DNS</v>
      </c>
      <c r="N17" s="36"/>
      <c r="O17" s="35">
        <f t="shared" si="5"/>
        <v>0.15625</v>
      </c>
      <c r="P17" s="34" t="str">
        <f t="shared" si="6"/>
        <v>DNS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43</v>
      </c>
      <c r="D18" s="56" t="s">
        <v>44</v>
      </c>
      <c r="E18" s="56" t="s">
        <v>45</v>
      </c>
      <c r="F18" s="56" t="s">
        <v>28</v>
      </c>
      <c r="G18" s="55">
        <f t="shared" si="0"/>
        <v>502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64</v>
      </c>
      <c r="D19" s="42" t="s">
        <v>66</v>
      </c>
      <c r="E19" s="42" t="s">
        <v>65</v>
      </c>
      <c r="F19" s="42"/>
      <c r="G19" s="41">
        <f t="shared" si="0"/>
        <v>489</v>
      </c>
      <c r="H19" s="100">
        <v>0.77083333333333337</v>
      </c>
      <c r="I19" s="40">
        <v>0.81656249999999997</v>
      </c>
      <c r="J19" s="39">
        <f t="shared" si="1"/>
        <v>4.5729166666666599E-2</v>
      </c>
      <c r="K19" s="38">
        <f t="shared" si="2"/>
        <v>3951</v>
      </c>
      <c r="L19" s="35">
        <f t="shared" si="3"/>
        <v>5.9007407407407404E-2</v>
      </c>
      <c r="M19" s="37">
        <f t="shared" si="4"/>
        <v>7</v>
      </c>
      <c r="N19" s="36"/>
      <c r="O19" s="35">
        <f t="shared" si="5"/>
        <v>4.2224999999999999E-2</v>
      </c>
      <c r="P19" s="34">
        <f t="shared" si="6"/>
        <v>3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240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/>
      <c r="D20" s="56"/>
      <c r="E20" s="56"/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192" priority="5">
      <formula>$M7=1</formula>
    </cfRule>
    <cfRule type="expression" dxfId="191" priority="6">
      <formula>$M7=2</formula>
    </cfRule>
    <cfRule type="expression" dxfId="190" priority="7">
      <formula>$M7=3</formula>
    </cfRule>
  </conditionalFormatting>
  <conditionalFormatting sqref="O7:P22">
    <cfRule type="expression" dxfId="189" priority="2">
      <formula>$P7=1</formula>
    </cfRule>
    <cfRule type="expression" dxfId="188" priority="3">
      <formula>$P7=2</formula>
    </cfRule>
    <cfRule type="expression" dxfId="187" priority="4">
      <formula>$P7=3</formula>
    </cfRule>
  </conditionalFormatting>
  <conditionalFormatting sqref="Z7:Z22">
    <cfRule type="expression" dxfId="186" priority="1">
      <formula>$Z7&lt;&gt;$Y7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7" sqref="Z7:Z19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60</v>
      </c>
      <c r="R2" s="13"/>
      <c r="S2" s="94" t="s">
        <v>3</v>
      </c>
      <c r="T2" s="93">
        <f>MAX(G7:G23)</f>
        <v>668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45069</v>
      </c>
      <c r="M4" s="131"/>
      <c r="O4" s="89" t="s">
        <v>1</v>
      </c>
      <c r="P4" s="88">
        <v>6.8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668</v>
      </c>
      <c r="H7" s="61">
        <v>0.77430555555555547</v>
      </c>
      <c r="I7" s="58">
        <v>0.8521643518518518</v>
      </c>
      <c r="J7" s="61">
        <f t="shared" ref="J7:J22" si="1">IF(I7&gt;0,I7-H7,0)</f>
        <v>7.7858796296296329E-2</v>
      </c>
      <c r="K7" s="60">
        <f t="shared" ref="K7:K22" si="2">(HOUR(J7)*3600)+(MINUTE(J7)*60)+SECOND(J7)</f>
        <v>6727</v>
      </c>
      <c r="L7" s="35">
        <f t="shared" ref="L7:L22" si="3">IF(G7=0,"vælg vindbane",IF(I7=0,13500,K7+($T$2*$P$4-G7*$P$4))/24/60/60)</f>
        <v>7.7858796296296301E-2</v>
      </c>
      <c r="M7" s="37">
        <f t="shared" ref="M7:M22" si="4">IF(I7=0,"DNS",IF($P$2=0,"vindbane",RANK(L7,$L$7:$L$22,1)))</f>
        <v>5</v>
      </c>
      <c r="N7" s="36"/>
      <c r="O7" s="35">
        <f t="shared" ref="O7:O22" si="5">IF(G7=0,"vælg vindbane",IF(I7&gt;0,L7-($P$4*Y7)/24/60/60,13500/24/60/60))</f>
        <v>7.2743055555555561E-2</v>
      </c>
      <c r="P7" s="34">
        <f t="shared" ref="P7:P22" si="6">IF(I7=0,"DNS",RANK(O7,$O$7:$O$22,1))</f>
        <v>7</v>
      </c>
      <c r="Q7" s="33" t="str">
        <f t="shared" ref="Q7:Q19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65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53">
        <v>0.77430555555555547</v>
      </c>
      <c r="I8" s="54">
        <v>0.85413194444444451</v>
      </c>
      <c r="J8" s="53">
        <f t="shared" si="1"/>
        <v>7.9826388888889044E-2</v>
      </c>
      <c r="K8" s="52">
        <f t="shared" si="2"/>
        <v>6897</v>
      </c>
      <c r="L8" s="49">
        <f t="shared" si="3"/>
        <v>7.9826388888888891E-2</v>
      </c>
      <c r="M8" s="51">
        <f t="shared" si="4"/>
        <v>6</v>
      </c>
      <c r="N8" s="50"/>
      <c r="O8" s="49">
        <f t="shared" si="5"/>
        <v>6.8571759259259263E-2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143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668</v>
      </c>
      <c r="H9" s="53">
        <v>0.77430555555555547</v>
      </c>
      <c r="I9" s="54">
        <v>0.87152777777777779</v>
      </c>
      <c r="J9" s="53">
        <f t="shared" si="1"/>
        <v>9.7222222222222321E-2</v>
      </c>
      <c r="K9" s="52">
        <f t="shared" si="2"/>
        <v>8400</v>
      </c>
      <c r="L9" s="49">
        <f t="shared" si="3"/>
        <v>9.7222222222222224E-2</v>
      </c>
      <c r="M9" s="51">
        <f t="shared" si="4"/>
        <v>8</v>
      </c>
      <c r="N9" s="50"/>
      <c r="O9" s="49">
        <f t="shared" si="5"/>
        <v>8.5967592592592595E-2</v>
      </c>
      <c r="P9" s="48">
        <f t="shared" si="6"/>
        <v>8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655.8</v>
      </c>
      <c r="H10" s="53">
        <v>0.77430555555555503</v>
      </c>
      <c r="I10" s="54">
        <v>0.875</v>
      </c>
      <c r="J10" s="53">
        <f t="shared" si="1"/>
        <v>0.10069444444444497</v>
      </c>
      <c r="K10" s="52">
        <f t="shared" si="2"/>
        <v>8700</v>
      </c>
      <c r="L10" s="49">
        <f t="shared" si="3"/>
        <v>0.10165462962962962</v>
      </c>
      <c r="M10" s="51">
        <f t="shared" si="4"/>
        <v>9</v>
      </c>
      <c r="N10" s="50"/>
      <c r="O10" s="49">
        <f t="shared" si="5"/>
        <v>8.7960185185185169E-2</v>
      </c>
      <c r="P10" s="48">
        <f t="shared" si="6"/>
        <v>9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660.4</v>
      </c>
      <c r="H11" s="39">
        <v>0.77430555555555503</v>
      </c>
      <c r="I11" s="58"/>
      <c r="J11" s="39">
        <f t="shared" si="1"/>
        <v>0</v>
      </c>
      <c r="K11" s="38">
        <f t="shared" si="2"/>
        <v>0</v>
      </c>
      <c r="L11" s="35">
        <f t="shared" si="3"/>
        <v>0.15625</v>
      </c>
      <c r="M11" s="37" t="str">
        <f t="shared" si="4"/>
        <v>DNS</v>
      </c>
      <c r="N11" s="36"/>
      <c r="O11" s="35">
        <f t="shared" si="5"/>
        <v>0.15625</v>
      </c>
      <c r="P11" s="34" t="str">
        <f t="shared" si="6"/>
        <v>DNS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67</v>
      </c>
      <c r="F12" s="42" t="s">
        <v>28</v>
      </c>
      <c r="G12" s="41">
        <f t="shared" si="0"/>
        <v>655.6</v>
      </c>
      <c r="H12" s="100">
        <v>0.77083333333333337</v>
      </c>
      <c r="I12" s="58">
        <v>0.85679398148148145</v>
      </c>
      <c r="J12" s="39">
        <f t="shared" si="1"/>
        <v>8.5960648148148078E-2</v>
      </c>
      <c r="K12" s="38">
        <f t="shared" si="2"/>
        <v>7427</v>
      </c>
      <c r="L12" s="35">
        <f t="shared" si="3"/>
        <v>8.6936574074074055E-2</v>
      </c>
      <c r="M12" s="37">
        <f t="shared" si="4"/>
        <v>7</v>
      </c>
      <c r="N12" s="36"/>
      <c r="O12" s="35">
        <f t="shared" si="5"/>
        <v>7.2061574074074056E-2</v>
      </c>
      <c r="P12" s="34">
        <f t="shared" si="6"/>
        <v>6</v>
      </c>
      <c r="Q12" s="33" t="str">
        <f t="shared" si="7"/>
        <v>Rap</v>
      </c>
      <c r="R12" s="59">
        <v>802.2</v>
      </c>
      <c r="S12" s="59">
        <v>655.6</v>
      </c>
      <c r="T12" s="59">
        <v>590.6</v>
      </c>
      <c r="U12" s="59">
        <v>1038.2</v>
      </c>
      <c r="V12" s="59">
        <v>804.4</v>
      </c>
      <c r="W12" s="59">
        <v>706.2</v>
      </c>
      <c r="X12" s="31">
        <v>661.4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37</v>
      </c>
      <c r="E13" s="56" t="s">
        <v>46</v>
      </c>
      <c r="F13" s="56" t="s">
        <v>28</v>
      </c>
      <c r="G13" s="55">
        <f t="shared" si="0"/>
        <v>655.6</v>
      </c>
      <c r="H13" s="53">
        <v>0.77430555555555503</v>
      </c>
      <c r="I13" s="54">
        <v>0.84766203703703702</v>
      </c>
      <c r="J13" s="53">
        <f t="shared" si="1"/>
        <v>7.3356481481481994E-2</v>
      </c>
      <c r="K13" s="52">
        <f t="shared" si="2"/>
        <v>6338</v>
      </c>
      <c r="L13" s="49">
        <f t="shared" si="3"/>
        <v>7.4332407407407403E-2</v>
      </c>
      <c r="M13" s="51">
        <f t="shared" si="4"/>
        <v>3</v>
      </c>
      <c r="N13" s="50"/>
      <c r="O13" s="49">
        <f t="shared" si="5"/>
        <v>6.5281481481481468E-2</v>
      </c>
      <c r="P13" s="48">
        <f t="shared" si="6"/>
        <v>3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115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38</v>
      </c>
      <c r="D14" s="42" t="s">
        <v>51</v>
      </c>
      <c r="E14" s="42" t="s">
        <v>63</v>
      </c>
      <c r="F14" s="42" t="s">
        <v>28</v>
      </c>
      <c r="G14" s="41">
        <f t="shared" si="0"/>
        <v>593.6</v>
      </c>
      <c r="H14" s="100">
        <v>0.77083333333333337</v>
      </c>
      <c r="I14" s="58"/>
      <c r="J14" s="39">
        <f t="shared" si="1"/>
        <v>0</v>
      </c>
      <c r="K14" s="38">
        <f t="shared" si="2"/>
        <v>0</v>
      </c>
      <c r="L14" s="35">
        <f t="shared" si="3"/>
        <v>0.15625</v>
      </c>
      <c r="M14" s="37" t="str">
        <f t="shared" si="4"/>
        <v>DNS</v>
      </c>
      <c r="N14" s="36"/>
      <c r="O14" s="35">
        <f t="shared" si="5"/>
        <v>0.15625</v>
      </c>
      <c r="P14" s="34" t="str">
        <f t="shared" si="6"/>
        <v>DNS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50</v>
      </c>
      <c r="D15" s="42" t="s">
        <v>62</v>
      </c>
      <c r="E15" s="42" t="s">
        <v>39</v>
      </c>
      <c r="F15" s="42" t="s">
        <v>28</v>
      </c>
      <c r="G15" s="41">
        <f t="shared" si="0"/>
        <v>612.20000000000005</v>
      </c>
      <c r="H15" s="101">
        <v>0.77777777777777779</v>
      </c>
      <c r="I15" s="58">
        <v>0.83719907407407401</v>
      </c>
      <c r="J15" s="39">
        <f t="shared" si="1"/>
        <v>5.9421296296296222E-2</v>
      </c>
      <c r="K15" s="38">
        <f t="shared" si="2"/>
        <v>5134</v>
      </c>
      <c r="L15" s="35">
        <f t="shared" si="3"/>
        <v>6.381296296296296E-2</v>
      </c>
      <c r="M15" s="37">
        <f t="shared" si="4"/>
        <v>1</v>
      </c>
      <c r="N15" s="36"/>
      <c r="O15" s="35">
        <f t="shared" si="5"/>
        <v>6.3498148148148151E-2</v>
      </c>
      <c r="P15" s="34">
        <f t="shared" si="6"/>
        <v>2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4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47</v>
      </c>
      <c r="D16" s="56" t="s">
        <v>49</v>
      </c>
      <c r="E16" s="56" t="s">
        <v>48</v>
      </c>
      <c r="F16" s="56" t="s">
        <v>28</v>
      </c>
      <c r="G16" s="55">
        <f t="shared" si="0"/>
        <v>606.6</v>
      </c>
      <c r="H16" s="53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40</v>
      </c>
      <c r="D17" s="42" t="s">
        <v>41</v>
      </c>
      <c r="E17" s="42" t="s">
        <v>42</v>
      </c>
      <c r="F17" s="42" t="s">
        <v>28</v>
      </c>
      <c r="G17" s="41">
        <f t="shared" si="0"/>
        <v>627.79999999999995</v>
      </c>
      <c r="H17" s="101">
        <v>0.77777777777777779</v>
      </c>
      <c r="I17" s="58">
        <v>0.84299768518518514</v>
      </c>
      <c r="J17" s="39">
        <f t="shared" si="1"/>
        <v>6.5219907407407351E-2</v>
      </c>
      <c r="K17" s="38">
        <f t="shared" si="2"/>
        <v>5635</v>
      </c>
      <c r="L17" s="35">
        <f t="shared" si="3"/>
        <v>6.838379629629629E-2</v>
      </c>
      <c r="M17" s="37">
        <f t="shared" si="4"/>
        <v>2</v>
      </c>
      <c r="N17" s="36"/>
      <c r="O17" s="35">
        <f t="shared" si="5"/>
        <v>6.5550462962962963E-2</v>
      </c>
      <c r="P17" s="34">
        <f t="shared" si="6"/>
        <v>4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36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43</v>
      </c>
      <c r="D18" s="56" t="s">
        <v>44</v>
      </c>
      <c r="E18" s="56" t="s">
        <v>45</v>
      </c>
      <c r="F18" s="56" t="s">
        <v>28</v>
      </c>
      <c r="G18" s="55">
        <f t="shared" si="0"/>
        <v>570.4</v>
      </c>
      <c r="H18" s="53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64</v>
      </c>
      <c r="D19" s="42" t="s">
        <v>66</v>
      </c>
      <c r="E19" s="42" t="s">
        <v>65</v>
      </c>
      <c r="F19" s="42"/>
      <c r="G19" s="41">
        <f t="shared" si="0"/>
        <v>555</v>
      </c>
      <c r="H19" s="100">
        <v>0.77083333333333337</v>
      </c>
      <c r="I19" s="40">
        <v>0.83635416666666673</v>
      </c>
      <c r="J19" s="39">
        <f t="shared" si="1"/>
        <v>6.5520833333333361E-2</v>
      </c>
      <c r="K19" s="38">
        <f t="shared" si="2"/>
        <v>5661</v>
      </c>
      <c r="L19" s="35">
        <f t="shared" si="3"/>
        <v>7.4414351851851843E-2</v>
      </c>
      <c r="M19" s="37">
        <f t="shared" si="4"/>
        <v>4</v>
      </c>
      <c r="N19" s="36"/>
      <c r="O19" s="35">
        <f t="shared" si="5"/>
        <v>5.4738425925925913E-2</v>
      </c>
      <c r="P19" s="34">
        <f t="shared" si="6"/>
        <v>1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250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69</v>
      </c>
      <c r="D20" s="56"/>
      <c r="E20" s="56" t="s">
        <v>70</v>
      </c>
      <c r="F20" s="56"/>
      <c r="G20" s="55">
        <f t="shared" si="0"/>
        <v>1</v>
      </c>
      <c r="H20" s="53">
        <v>0.77430555555555503</v>
      </c>
      <c r="I20" s="54"/>
      <c r="J20" s="53">
        <f t="shared" si="1"/>
        <v>0</v>
      </c>
      <c r="K20" s="52">
        <f t="shared" si="2"/>
        <v>0</v>
      </c>
      <c r="L20" s="49">
        <f t="shared" si="3"/>
        <v>0.15625</v>
      </c>
      <c r="M20" s="51" t="str">
        <f t="shared" si="4"/>
        <v>DNS</v>
      </c>
      <c r="N20" s="50"/>
      <c r="O20" s="49">
        <f t="shared" si="5"/>
        <v>0.15625</v>
      </c>
      <c r="P20" s="48" t="str">
        <f t="shared" si="6"/>
        <v>DNS</v>
      </c>
      <c r="Q20" s="47"/>
      <c r="R20" s="46">
        <v>1</v>
      </c>
      <c r="S20" s="46">
        <v>1</v>
      </c>
      <c r="T20" s="46">
        <v>1</v>
      </c>
      <c r="U20" s="46">
        <v>1</v>
      </c>
      <c r="V20" s="46">
        <v>1</v>
      </c>
      <c r="W20" s="46">
        <v>1</v>
      </c>
      <c r="X20" s="45">
        <v>1</v>
      </c>
      <c r="Y20" s="44">
        <v>0</v>
      </c>
      <c r="Z20" s="29">
        <f t="shared" si="8"/>
        <v>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/>
      <c r="C21" s="42"/>
      <c r="D21" s="42"/>
      <c r="E21" s="42"/>
      <c r="F21" s="42"/>
      <c r="G21" s="41">
        <f t="shared" si="0"/>
        <v>1</v>
      </c>
      <c r="H21" s="39">
        <v>0.77430555555555503</v>
      </c>
      <c r="I21" s="40"/>
      <c r="J21" s="39">
        <f t="shared" si="1"/>
        <v>0</v>
      </c>
      <c r="K21" s="38">
        <f t="shared" si="2"/>
        <v>0</v>
      </c>
      <c r="L21" s="35">
        <f t="shared" si="3"/>
        <v>0.15625</v>
      </c>
      <c r="M21" s="37" t="str">
        <f t="shared" si="4"/>
        <v>DNS</v>
      </c>
      <c r="N21" s="36"/>
      <c r="O21" s="35">
        <f t="shared" si="5"/>
        <v>0.15625</v>
      </c>
      <c r="P21" s="34" t="str">
        <f t="shared" si="6"/>
        <v>DNS</v>
      </c>
      <c r="Q21" s="33"/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1</v>
      </c>
      <c r="X21" s="31">
        <v>1</v>
      </c>
      <c r="Y21" s="30">
        <v>0</v>
      </c>
      <c r="Z21" s="29">
        <f t="shared" si="8"/>
        <v>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24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18"/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185" priority="5">
      <formula>$M7=1</formula>
    </cfRule>
    <cfRule type="expression" dxfId="184" priority="6">
      <formula>$M7=2</formula>
    </cfRule>
    <cfRule type="expression" dxfId="183" priority="7">
      <formula>$M7=3</formula>
    </cfRule>
  </conditionalFormatting>
  <conditionalFormatting sqref="O7:P22">
    <cfRule type="expression" dxfId="182" priority="2">
      <formula>$P7=1</formula>
    </cfRule>
    <cfRule type="expression" dxfId="181" priority="3">
      <formula>$P7=2</formula>
    </cfRule>
    <cfRule type="expression" dxfId="180" priority="4">
      <formula>$P7=3</formula>
    </cfRule>
  </conditionalFormatting>
  <conditionalFormatting sqref="Z7:Z22">
    <cfRule type="expression" dxfId="179" priority="1">
      <formula>$Z7&lt;&gt;$Y7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1000"/>
  <sheetViews>
    <sheetView workbookViewId="0">
      <selection activeCell="Z11" sqref="Z11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1</v>
      </c>
      <c r="Q2" s="95" t="s">
        <v>60</v>
      </c>
      <c r="R2" s="13"/>
      <c r="S2" s="94" t="s">
        <v>3</v>
      </c>
      <c r="T2" s="93">
        <f>MAX(G7:G23)</f>
        <v>869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45076</v>
      </c>
      <c r="M4" s="131"/>
      <c r="O4" s="89" t="s">
        <v>1</v>
      </c>
      <c r="P4" s="88">
        <v>4.84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2" si="0">IF($P$2=1,R7,0)+IF($P$2=2,S7,0)+IF($P$2=3,T7,0)+IF($P$2=4,U7,0)+IF($P$2=5,V7,0)+IF($P$2=6,W7,0)+IF($P$2=7,X7,0)</f>
        <v>839.6</v>
      </c>
      <c r="H7" s="105">
        <v>0.77430555555555547</v>
      </c>
      <c r="I7" s="58">
        <v>0.83793981481481483</v>
      </c>
      <c r="J7" s="61">
        <f t="shared" ref="J7:J22" si="1">IF(I7&gt;0,I7-H7,0)</f>
        <v>6.3634259259259363E-2</v>
      </c>
      <c r="K7" s="60">
        <f t="shared" ref="K7:K22" si="2">(HOUR(J7)*3600)+(MINUTE(J7)*60)+SECOND(J7)</f>
        <v>5498</v>
      </c>
      <c r="L7" s="35">
        <f t="shared" ref="L7:L22" si="3">IF(G7=0,"vælg vindbane",IF(I7=0,13500,K7+($T$2*$P$4-G7*$P$4))/24/60/60)</f>
        <v>6.5281203703703702E-2</v>
      </c>
      <c r="M7" s="37">
        <f t="shared" ref="M7:M22" si="4">IF(I7=0,"DNS",IF($P$2=0,"vindbane",RANK(L7,$L$7:$L$22,1)))</f>
        <v>2</v>
      </c>
      <c r="N7" s="36"/>
      <c r="O7" s="35">
        <f t="shared" ref="O7:O22" si="5">IF(G7=0,"vælg vindbane",IF(I7&gt;0,L7-($P$4*Y7)/24/60/60,13500/24/60/60))</f>
        <v>6.164E-2</v>
      </c>
      <c r="P7" s="34">
        <f t="shared" ref="P7:P22" si="6">IF(I7=0,"DNS",RANK(O7,$O$7:$O$22,1))</f>
        <v>2</v>
      </c>
      <c r="Q7" s="33" t="str">
        <f t="shared" ref="Q7:Q22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65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839.6</v>
      </c>
      <c r="H8" s="102">
        <v>0.77430555555555547</v>
      </c>
      <c r="I8" s="54">
        <v>0.84253472222222225</v>
      </c>
      <c r="J8" s="53">
        <f t="shared" si="1"/>
        <v>6.8229166666666785E-2</v>
      </c>
      <c r="K8" s="52">
        <f t="shared" si="2"/>
        <v>5895</v>
      </c>
      <c r="L8" s="49">
        <f t="shared" si="3"/>
        <v>6.9876111111111111E-2</v>
      </c>
      <c r="M8" s="51">
        <f t="shared" si="4"/>
        <v>6</v>
      </c>
      <c r="N8" s="50"/>
      <c r="O8" s="49">
        <f t="shared" si="5"/>
        <v>6.1865462962962962E-2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143</v>
      </c>
      <c r="Z8" s="29">
        <f t="shared" ref="Z8:Z22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839.6</v>
      </c>
      <c r="H9" s="102">
        <v>0.77430555555555547</v>
      </c>
      <c r="I9" s="54">
        <v>0.84513888888888899</v>
      </c>
      <c r="J9" s="53">
        <f t="shared" si="1"/>
        <v>7.0833333333333526E-2</v>
      </c>
      <c r="K9" s="52">
        <f t="shared" si="2"/>
        <v>6120</v>
      </c>
      <c r="L9" s="49">
        <f t="shared" si="3"/>
        <v>7.2480277777777782E-2</v>
      </c>
      <c r="M9" s="51">
        <f t="shared" si="4"/>
        <v>8</v>
      </c>
      <c r="N9" s="50"/>
      <c r="O9" s="49">
        <f t="shared" si="5"/>
        <v>6.4469629629629627E-2</v>
      </c>
      <c r="P9" s="48">
        <f t="shared" si="6"/>
        <v>7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436</v>
      </c>
      <c r="C10" s="56" t="s">
        <v>29</v>
      </c>
      <c r="D10" s="56" t="s">
        <v>30</v>
      </c>
      <c r="E10" s="56" t="s">
        <v>31</v>
      </c>
      <c r="F10" s="56" t="s">
        <v>28</v>
      </c>
      <c r="G10" s="55">
        <f t="shared" si="0"/>
        <v>823.2</v>
      </c>
      <c r="H10" s="102">
        <v>0.77430555555555503</v>
      </c>
      <c r="I10" s="54">
        <v>0.8453356481481481</v>
      </c>
      <c r="J10" s="53">
        <f t="shared" si="1"/>
        <v>7.1030092592593075E-2</v>
      </c>
      <c r="K10" s="52">
        <f t="shared" si="2"/>
        <v>6137</v>
      </c>
      <c r="L10" s="49">
        <f t="shared" si="3"/>
        <v>7.3595740740740753E-2</v>
      </c>
      <c r="M10" s="51">
        <f t="shared" si="4"/>
        <v>9</v>
      </c>
      <c r="N10" s="50"/>
      <c r="O10" s="49">
        <f t="shared" si="5"/>
        <v>6.3848518518518527E-2</v>
      </c>
      <c r="P10" s="48">
        <f t="shared" si="6"/>
        <v>5</v>
      </c>
      <c r="Q10" s="47" t="str">
        <f t="shared" si="7"/>
        <v>Isabel 2</v>
      </c>
      <c r="R10" s="46">
        <v>823.2</v>
      </c>
      <c r="S10" s="46">
        <v>655.8</v>
      </c>
      <c r="T10" s="46">
        <v>686.8</v>
      </c>
      <c r="U10" s="46">
        <v>1067.4000000000001</v>
      </c>
      <c r="V10" s="46">
        <v>808.6</v>
      </c>
      <c r="W10" s="46">
        <v>698.8</v>
      </c>
      <c r="X10" s="45">
        <v>663.8</v>
      </c>
      <c r="Y10" s="44">
        <v>174</v>
      </c>
      <c r="Z10" s="29">
        <f t="shared" si="8"/>
        <v>174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43"/>
      <c r="B11" s="36">
        <v>88</v>
      </c>
      <c r="C11" s="42" t="s">
        <v>32</v>
      </c>
      <c r="D11" s="42" t="s">
        <v>33</v>
      </c>
      <c r="E11" s="42" t="s">
        <v>34</v>
      </c>
      <c r="F11" s="42" t="s">
        <v>28</v>
      </c>
      <c r="G11" s="41">
        <f t="shared" si="0"/>
        <v>838.2</v>
      </c>
      <c r="H11" s="102">
        <v>0.77083333333333337</v>
      </c>
      <c r="I11" s="58">
        <v>0.83974537037037045</v>
      </c>
      <c r="J11" s="39">
        <f t="shared" si="1"/>
        <v>6.8912037037037077E-2</v>
      </c>
      <c r="K11" s="38">
        <f t="shared" si="2"/>
        <v>5954</v>
      </c>
      <c r="L11" s="35">
        <f t="shared" si="3"/>
        <v>7.0637407407407413E-2</v>
      </c>
      <c r="M11" s="37">
        <f t="shared" si="4"/>
        <v>7</v>
      </c>
      <c r="N11" s="36"/>
      <c r="O11" s="35">
        <f t="shared" si="5"/>
        <v>6.6492037037037044E-2</v>
      </c>
      <c r="P11" s="34">
        <f t="shared" si="6"/>
        <v>8</v>
      </c>
      <c r="Q11" s="33" t="str">
        <f t="shared" si="7"/>
        <v>Havheksen</v>
      </c>
      <c r="R11" s="59">
        <v>838.2</v>
      </c>
      <c r="S11" s="59">
        <v>660.4</v>
      </c>
      <c r="T11" s="59">
        <v>584.79999999999995</v>
      </c>
      <c r="U11" s="59">
        <v>1121.5999999999999</v>
      </c>
      <c r="V11" s="59">
        <v>846.4</v>
      </c>
      <c r="W11" s="59">
        <v>721.4</v>
      </c>
      <c r="X11" s="31">
        <v>668.2</v>
      </c>
      <c r="Y11" s="30">
        <v>74</v>
      </c>
      <c r="Z11" s="29">
        <f t="shared" si="8"/>
        <v>74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220</v>
      </c>
      <c r="C12" s="42" t="s">
        <v>35</v>
      </c>
      <c r="D12" s="42" t="s">
        <v>36</v>
      </c>
      <c r="E12" s="42" t="s">
        <v>67</v>
      </c>
      <c r="F12" s="42" t="s">
        <v>28</v>
      </c>
      <c r="G12" s="41">
        <f t="shared" si="0"/>
        <v>869</v>
      </c>
      <c r="H12" s="102">
        <v>0.77083333333333337</v>
      </c>
      <c r="I12" s="58">
        <v>0.84798611111111111</v>
      </c>
      <c r="J12" s="39">
        <f t="shared" si="1"/>
        <v>7.7152777777777737E-2</v>
      </c>
      <c r="K12" s="38">
        <f t="shared" si="2"/>
        <v>6666</v>
      </c>
      <c r="L12" s="35">
        <f t="shared" si="3"/>
        <v>7.7152777777777778E-2</v>
      </c>
      <c r="M12" s="37">
        <f t="shared" si="4"/>
        <v>10</v>
      </c>
      <c r="N12" s="36"/>
      <c r="O12" s="35">
        <f t="shared" si="5"/>
        <v>6.6565277777777779E-2</v>
      </c>
      <c r="P12" s="34">
        <f t="shared" si="6"/>
        <v>9</v>
      </c>
      <c r="Q12" s="33" t="str">
        <f t="shared" si="7"/>
        <v>Rap</v>
      </c>
      <c r="R12" s="59">
        <v>869</v>
      </c>
      <c r="S12" s="59">
        <v>683</v>
      </c>
      <c r="T12" s="59">
        <v>607</v>
      </c>
      <c r="U12" s="59">
        <v>1138</v>
      </c>
      <c r="V12" s="59">
        <v>844</v>
      </c>
      <c r="W12" s="59">
        <v>730</v>
      </c>
      <c r="X12" s="31">
        <v>692</v>
      </c>
      <c r="Y12" s="30">
        <v>189</v>
      </c>
      <c r="Z12" s="29">
        <f t="shared" si="8"/>
        <v>189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57"/>
      <c r="B13" s="50">
        <v>272</v>
      </c>
      <c r="C13" s="56" t="s">
        <v>35</v>
      </c>
      <c r="D13" s="56" t="s">
        <v>37</v>
      </c>
      <c r="E13" s="56" t="s">
        <v>46</v>
      </c>
      <c r="F13" s="56" t="s">
        <v>28</v>
      </c>
      <c r="G13" s="55">
        <f t="shared" si="0"/>
        <v>802.2</v>
      </c>
      <c r="H13" s="102">
        <v>0.77430555555555503</v>
      </c>
      <c r="I13" s="54">
        <v>0.84038194444444436</v>
      </c>
      <c r="J13" s="53">
        <f t="shared" si="1"/>
        <v>6.6076388888889337E-2</v>
      </c>
      <c r="K13" s="52">
        <f t="shared" si="2"/>
        <v>5709</v>
      </c>
      <c r="L13" s="49">
        <f t="shared" si="3"/>
        <v>6.9818425925925923E-2</v>
      </c>
      <c r="M13" s="51">
        <f t="shared" si="4"/>
        <v>5</v>
      </c>
      <c r="N13" s="50"/>
      <c r="O13" s="49">
        <f t="shared" si="5"/>
        <v>6.3936481481481483E-2</v>
      </c>
      <c r="P13" s="48">
        <f t="shared" si="6"/>
        <v>6</v>
      </c>
      <c r="Q13" s="47" t="str">
        <f t="shared" si="7"/>
        <v>Rup</v>
      </c>
      <c r="R13" s="46">
        <v>802.2</v>
      </c>
      <c r="S13" s="46">
        <v>655.6</v>
      </c>
      <c r="T13" s="46">
        <v>590.6</v>
      </c>
      <c r="U13" s="46">
        <v>1038.2</v>
      </c>
      <c r="V13" s="46">
        <v>804.4</v>
      </c>
      <c r="W13" s="46">
        <v>706.2</v>
      </c>
      <c r="X13" s="45">
        <v>661.4</v>
      </c>
      <c r="Y13" s="44">
        <v>105</v>
      </c>
      <c r="Z13" s="29">
        <f t="shared" si="8"/>
        <v>105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43"/>
      <c r="B14" s="36">
        <v>135</v>
      </c>
      <c r="C14" s="42" t="s">
        <v>38</v>
      </c>
      <c r="D14" s="42" t="s">
        <v>51</v>
      </c>
      <c r="E14" s="42" t="s">
        <v>63</v>
      </c>
      <c r="F14" s="42" t="s">
        <v>28</v>
      </c>
      <c r="G14" s="41">
        <f t="shared" si="0"/>
        <v>727.6</v>
      </c>
      <c r="H14" s="102">
        <v>0.77430555555555547</v>
      </c>
      <c r="I14" s="58">
        <v>0.875</v>
      </c>
      <c r="J14" s="39">
        <f t="shared" si="1"/>
        <v>0.10069444444444453</v>
      </c>
      <c r="K14" s="38">
        <f t="shared" si="2"/>
        <v>8700</v>
      </c>
      <c r="L14" s="35">
        <f t="shared" si="3"/>
        <v>0.10861546296296297</v>
      </c>
      <c r="M14" s="37">
        <f t="shared" si="4"/>
        <v>12</v>
      </c>
      <c r="N14" s="36"/>
      <c r="O14" s="35">
        <f t="shared" si="5"/>
        <v>0.10189324074074074</v>
      </c>
      <c r="P14" s="34">
        <f t="shared" si="6"/>
        <v>13</v>
      </c>
      <c r="Q14" s="33" t="str">
        <f t="shared" si="7"/>
        <v>Ichi Ban</v>
      </c>
      <c r="R14" s="59">
        <v>727.6</v>
      </c>
      <c r="S14" s="59">
        <v>593.6</v>
      </c>
      <c r="T14" s="59">
        <v>525.4</v>
      </c>
      <c r="U14" s="59">
        <v>959.6</v>
      </c>
      <c r="V14" s="59">
        <v>750.4</v>
      </c>
      <c r="W14" s="59">
        <v>653.6</v>
      </c>
      <c r="X14" s="31">
        <v>596.6</v>
      </c>
      <c r="Y14" s="30">
        <v>120</v>
      </c>
      <c r="Z14" s="29">
        <f t="shared" si="8"/>
        <v>120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153</v>
      </c>
      <c r="C15" s="42" t="s">
        <v>50</v>
      </c>
      <c r="D15" s="42" t="s">
        <v>62</v>
      </c>
      <c r="E15" s="42" t="s">
        <v>39</v>
      </c>
      <c r="F15" s="42" t="s">
        <v>28</v>
      </c>
      <c r="G15" s="41">
        <f t="shared" si="0"/>
        <v>744.4</v>
      </c>
      <c r="H15" s="102">
        <v>0.77777777777777779</v>
      </c>
      <c r="I15" s="58">
        <v>0.83724537037037028</v>
      </c>
      <c r="J15" s="39">
        <f t="shared" si="1"/>
        <v>5.9467592592592489E-2</v>
      </c>
      <c r="K15" s="38">
        <f t="shared" si="2"/>
        <v>5138</v>
      </c>
      <c r="L15" s="35">
        <f t="shared" si="3"/>
        <v>6.6447500000000007E-2</v>
      </c>
      <c r="M15" s="37">
        <f t="shared" si="4"/>
        <v>3</v>
      </c>
      <c r="N15" s="36"/>
      <c r="O15" s="35">
        <f t="shared" si="5"/>
        <v>6.7343796296296304E-2</v>
      </c>
      <c r="P15" s="34">
        <f t="shared" si="6"/>
        <v>10</v>
      </c>
      <c r="Q15" s="33" t="str">
        <f t="shared" si="7"/>
        <v>Tøf Tøf</v>
      </c>
      <c r="R15" s="32">
        <v>744.4</v>
      </c>
      <c r="S15" s="32">
        <v>612.20000000000005</v>
      </c>
      <c r="T15" s="32">
        <v>533</v>
      </c>
      <c r="U15" s="32">
        <v>967.2</v>
      </c>
      <c r="V15" s="32">
        <v>777</v>
      </c>
      <c r="W15" s="32">
        <v>667.4</v>
      </c>
      <c r="X15" s="31">
        <v>612.20000000000005</v>
      </c>
      <c r="Y15" s="30">
        <v>-16</v>
      </c>
      <c r="Z15" s="29">
        <f t="shared" si="8"/>
        <v>-16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57"/>
      <c r="B16" s="50">
        <v>100</v>
      </c>
      <c r="C16" s="56" t="s">
        <v>47</v>
      </c>
      <c r="D16" s="56" t="s">
        <v>49</v>
      </c>
      <c r="E16" s="56" t="s">
        <v>48</v>
      </c>
      <c r="F16" s="56" t="s">
        <v>28</v>
      </c>
      <c r="G16" s="55">
        <f t="shared" si="0"/>
        <v>770.8</v>
      </c>
      <c r="H16" s="102">
        <v>0.77430555555555503</v>
      </c>
      <c r="I16" s="54"/>
      <c r="J16" s="53">
        <f t="shared" si="1"/>
        <v>0</v>
      </c>
      <c r="K16" s="52">
        <f t="shared" si="2"/>
        <v>0</v>
      </c>
      <c r="L16" s="49">
        <f t="shared" si="3"/>
        <v>0.15625</v>
      </c>
      <c r="M16" s="51" t="str">
        <f t="shared" si="4"/>
        <v>DNS</v>
      </c>
      <c r="N16" s="50"/>
      <c r="O16" s="49">
        <f t="shared" si="5"/>
        <v>0.15625</v>
      </c>
      <c r="P16" s="48" t="str">
        <f t="shared" si="6"/>
        <v>DNS</v>
      </c>
      <c r="Q16" s="47" t="str">
        <f t="shared" si="7"/>
        <v>Vento</v>
      </c>
      <c r="R16" s="46">
        <v>770.8</v>
      </c>
      <c r="S16" s="46">
        <v>606.6</v>
      </c>
      <c r="T16" s="46">
        <v>537.4</v>
      </c>
      <c r="U16" s="46">
        <v>1010</v>
      </c>
      <c r="V16" s="46">
        <v>756.2</v>
      </c>
      <c r="W16" s="46">
        <v>648.79999999999995</v>
      </c>
      <c r="X16" s="45">
        <v>614</v>
      </c>
      <c r="Y16" s="44">
        <v>165</v>
      </c>
      <c r="Z16" s="29">
        <f t="shared" si="8"/>
        <v>165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43"/>
      <c r="B17" s="36">
        <v>225</v>
      </c>
      <c r="C17" s="42" t="s">
        <v>40</v>
      </c>
      <c r="D17" s="42" t="s">
        <v>41</v>
      </c>
      <c r="E17" s="42" t="s">
        <v>42</v>
      </c>
      <c r="F17" s="42" t="s">
        <v>28</v>
      </c>
      <c r="G17" s="41">
        <f t="shared" si="0"/>
        <v>782.6</v>
      </c>
      <c r="H17" s="102">
        <v>0.77777777777777779</v>
      </c>
      <c r="I17" s="58">
        <v>0.83655092592592595</v>
      </c>
      <c r="J17" s="39">
        <f t="shared" si="1"/>
        <v>5.8773148148148158E-2</v>
      </c>
      <c r="K17" s="38">
        <f t="shared" si="2"/>
        <v>5078</v>
      </c>
      <c r="L17" s="35">
        <f t="shared" si="3"/>
        <v>6.3613148148148141E-2</v>
      </c>
      <c r="M17" s="37">
        <f t="shared" si="4"/>
        <v>1</v>
      </c>
      <c r="N17" s="36"/>
      <c r="O17" s="35">
        <f t="shared" si="5"/>
        <v>6.1596481481481474E-2</v>
      </c>
      <c r="P17" s="34">
        <f t="shared" si="6"/>
        <v>1</v>
      </c>
      <c r="Q17" s="33" t="str">
        <f t="shared" si="7"/>
        <v>X-Mamse</v>
      </c>
      <c r="R17" s="32">
        <v>782.6</v>
      </c>
      <c r="S17" s="32">
        <v>627.79999999999995</v>
      </c>
      <c r="T17" s="32">
        <v>558.4</v>
      </c>
      <c r="U17" s="32">
        <v>1018.4</v>
      </c>
      <c r="V17" s="32">
        <v>781.6</v>
      </c>
      <c r="W17" s="32">
        <v>681.8</v>
      </c>
      <c r="X17" s="31">
        <v>633.79999999999995</v>
      </c>
      <c r="Y17" s="30">
        <v>36</v>
      </c>
      <c r="Z17" s="29">
        <f t="shared" si="8"/>
        <v>6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57"/>
      <c r="B18" s="50">
        <v>90</v>
      </c>
      <c r="C18" s="56" t="s">
        <v>43</v>
      </c>
      <c r="D18" s="56" t="s">
        <v>44</v>
      </c>
      <c r="E18" s="56" t="s">
        <v>45</v>
      </c>
      <c r="F18" s="56" t="s">
        <v>28</v>
      </c>
      <c r="G18" s="55">
        <f t="shared" si="0"/>
        <v>737</v>
      </c>
      <c r="H18" s="102">
        <v>0.77430555555555503</v>
      </c>
      <c r="I18" s="54"/>
      <c r="J18" s="53">
        <f t="shared" si="1"/>
        <v>0</v>
      </c>
      <c r="K18" s="52">
        <f t="shared" si="2"/>
        <v>0</v>
      </c>
      <c r="L18" s="49">
        <f t="shared" si="3"/>
        <v>0.15625</v>
      </c>
      <c r="M18" s="51" t="str">
        <f t="shared" si="4"/>
        <v>DNS</v>
      </c>
      <c r="N18" s="50"/>
      <c r="O18" s="49">
        <f t="shared" si="5"/>
        <v>0.15625</v>
      </c>
      <c r="P18" s="48" t="str">
        <f t="shared" si="6"/>
        <v>DNS</v>
      </c>
      <c r="Q18" s="47" t="str">
        <f t="shared" si="7"/>
        <v>Giraffen</v>
      </c>
      <c r="R18" s="46">
        <v>737</v>
      </c>
      <c r="S18" s="46">
        <v>570.4</v>
      </c>
      <c r="T18" s="46">
        <v>502</v>
      </c>
      <c r="U18" s="46">
        <v>980.8</v>
      </c>
      <c r="V18" s="46">
        <v>723.2</v>
      </c>
      <c r="W18" s="46">
        <v>615.20000000000005</v>
      </c>
      <c r="X18" s="45">
        <v>578.4</v>
      </c>
      <c r="Y18" s="44">
        <v>161</v>
      </c>
      <c r="Z18" s="29">
        <f t="shared" si="8"/>
        <v>161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43"/>
      <c r="B19" s="36">
        <v>0</v>
      </c>
      <c r="C19" s="42" t="s">
        <v>64</v>
      </c>
      <c r="D19" s="42" t="s">
        <v>66</v>
      </c>
      <c r="E19" s="42" t="s">
        <v>65</v>
      </c>
      <c r="F19" s="42"/>
      <c r="G19" s="41">
        <f t="shared" si="0"/>
        <v>705</v>
      </c>
      <c r="H19" s="102">
        <v>0.77083333333333337</v>
      </c>
      <c r="I19" s="40">
        <v>0.875</v>
      </c>
      <c r="J19" s="39">
        <f t="shared" si="1"/>
        <v>0.10416666666666663</v>
      </c>
      <c r="K19" s="38">
        <f t="shared" si="2"/>
        <v>9000</v>
      </c>
      <c r="L19" s="35">
        <f t="shared" si="3"/>
        <v>0.11335370370370371</v>
      </c>
      <c r="M19" s="37">
        <f t="shared" si="4"/>
        <v>13</v>
      </c>
      <c r="N19" s="36"/>
      <c r="O19" s="35">
        <f t="shared" si="5"/>
        <v>0.10102962962962964</v>
      </c>
      <c r="P19" s="34">
        <f t="shared" si="6"/>
        <v>12</v>
      </c>
      <c r="Q19" s="33" t="str">
        <f t="shared" si="7"/>
        <v>Cita</v>
      </c>
      <c r="R19" s="32">
        <v>705</v>
      </c>
      <c r="S19" s="32">
        <v>555</v>
      </c>
      <c r="T19" s="32">
        <v>489</v>
      </c>
      <c r="U19" s="32">
        <v>927</v>
      </c>
      <c r="V19" s="32">
        <v>695</v>
      </c>
      <c r="W19" s="32">
        <v>591</v>
      </c>
      <c r="X19" s="31">
        <v>561</v>
      </c>
      <c r="Y19" s="30">
        <v>220</v>
      </c>
      <c r="Z19" s="29">
        <f t="shared" si="8"/>
        <v>220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57"/>
      <c r="B20" s="50"/>
      <c r="C20" s="56" t="s">
        <v>69</v>
      </c>
      <c r="D20" s="56"/>
      <c r="E20" s="56" t="s">
        <v>70</v>
      </c>
      <c r="F20" s="56"/>
      <c r="G20" s="55">
        <f t="shared" si="0"/>
        <v>854</v>
      </c>
      <c r="H20" s="102">
        <v>0.77430555555555503</v>
      </c>
      <c r="I20" s="54">
        <v>0.875</v>
      </c>
      <c r="J20" s="53">
        <f t="shared" si="1"/>
        <v>0.10069444444444497</v>
      </c>
      <c r="K20" s="52">
        <f t="shared" si="2"/>
        <v>8700</v>
      </c>
      <c r="L20" s="49">
        <f t="shared" si="3"/>
        <v>0.10153472222222223</v>
      </c>
      <c r="M20" s="51">
        <f t="shared" si="4"/>
        <v>11</v>
      </c>
      <c r="N20" s="50"/>
      <c r="O20" s="49">
        <f t="shared" si="5"/>
        <v>8.7530092592592604E-2</v>
      </c>
      <c r="P20" s="48">
        <f t="shared" si="6"/>
        <v>11</v>
      </c>
      <c r="Q20" s="33">
        <f t="shared" si="7"/>
        <v>0</v>
      </c>
      <c r="R20" s="46">
        <v>854</v>
      </c>
      <c r="S20" s="46">
        <v>644</v>
      </c>
      <c r="T20" s="46">
        <v>556</v>
      </c>
      <c r="U20" s="46">
        <v>1128</v>
      </c>
      <c r="V20" s="46">
        <v>816</v>
      </c>
      <c r="W20" s="46">
        <v>674</v>
      </c>
      <c r="X20" s="45">
        <v>654</v>
      </c>
      <c r="Y20" s="44">
        <v>250</v>
      </c>
      <c r="Z20" s="29">
        <f t="shared" si="8"/>
        <v>250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43"/>
      <c r="B21" s="36">
        <v>90</v>
      </c>
      <c r="C21" s="42" t="s">
        <v>71</v>
      </c>
      <c r="D21" s="42" t="s">
        <v>72</v>
      </c>
      <c r="E21" s="42" t="s">
        <v>74</v>
      </c>
      <c r="F21" s="42"/>
      <c r="G21" s="41">
        <f t="shared" si="0"/>
        <v>632.4</v>
      </c>
      <c r="H21" s="102">
        <v>0.78125</v>
      </c>
      <c r="I21" s="40">
        <v>0.83725694444444443</v>
      </c>
      <c r="J21" s="39">
        <f t="shared" si="1"/>
        <v>5.6006944444444429E-2</v>
      </c>
      <c r="K21" s="38">
        <f t="shared" si="2"/>
        <v>4839</v>
      </c>
      <c r="L21" s="35">
        <f t="shared" si="3"/>
        <v>6.9260925925925934E-2</v>
      </c>
      <c r="M21" s="37">
        <f t="shared" si="4"/>
        <v>4</v>
      </c>
      <c r="N21" s="36"/>
      <c r="O21" s="35">
        <f t="shared" si="5"/>
        <v>6.3659074074074076E-2</v>
      </c>
      <c r="P21" s="34">
        <f t="shared" si="6"/>
        <v>4</v>
      </c>
      <c r="Q21" s="33" t="str">
        <f t="shared" si="7"/>
        <v>Exit</v>
      </c>
      <c r="R21" s="32">
        <v>632.4</v>
      </c>
      <c r="S21" s="32">
        <v>515.4</v>
      </c>
      <c r="T21" s="32">
        <v>463.4</v>
      </c>
      <c r="U21" s="32">
        <v>831.2</v>
      </c>
      <c r="V21" s="32">
        <v>651.79999999999995</v>
      </c>
      <c r="W21" s="32" t="s">
        <v>73</v>
      </c>
      <c r="X21" s="31">
        <v>520</v>
      </c>
      <c r="Y21" s="30">
        <v>100</v>
      </c>
      <c r="Z21" s="29">
        <f t="shared" si="8"/>
        <v>100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 thickBot="1">
      <c r="A22" s="28"/>
      <c r="B22" s="21"/>
      <c r="C22" s="27"/>
      <c r="D22" s="27"/>
      <c r="E22" s="27"/>
      <c r="F22" s="27"/>
      <c r="G22" s="26">
        <f t="shared" si="0"/>
        <v>1</v>
      </c>
      <c r="H22" s="103">
        <v>0.77430555555555503</v>
      </c>
      <c r="I22" s="25"/>
      <c r="J22" s="24">
        <f t="shared" si="1"/>
        <v>0</v>
      </c>
      <c r="K22" s="23">
        <f t="shared" si="2"/>
        <v>0</v>
      </c>
      <c r="L22" s="20">
        <f t="shared" si="3"/>
        <v>0.15625</v>
      </c>
      <c r="M22" s="22" t="str">
        <f t="shared" si="4"/>
        <v>DNS</v>
      </c>
      <c r="N22" s="21"/>
      <c r="O22" s="20">
        <f t="shared" si="5"/>
        <v>0.15625</v>
      </c>
      <c r="P22" s="19" t="str">
        <f t="shared" si="6"/>
        <v>DNS</v>
      </c>
      <c r="Q22" s="33">
        <f t="shared" si="7"/>
        <v>0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6">
        <v>1</v>
      </c>
      <c r="Y22" s="15">
        <v>0</v>
      </c>
      <c r="Z22" s="29">
        <f t="shared" si="8"/>
        <v>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>
      <c r="A23" s="3"/>
      <c r="B23" s="14"/>
      <c r="C23" s="13"/>
      <c r="D23" s="13"/>
      <c r="E23" s="13"/>
      <c r="F23" s="3"/>
      <c r="G23" s="12"/>
      <c r="H23" s="11"/>
      <c r="I23" s="11"/>
      <c r="J23" s="11"/>
      <c r="K23" s="10"/>
      <c r="L23" s="9"/>
      <c r="M23" s="4"/>
      <c r="N23" s="4"/>
      <c r="O23" s="9"/>
      <c r="P23" s="4"/>
      <c r="Q23" s="3"/>
      <c r="R23" s="8"/>
      <c r="S23" s="8"/>
      <c r="T23" s="8"/>
      <c r="U23" s="8"/>
      <c r="V23" s="8"/>
      <c r="W23" s="8"/>
      <c r="X23" s="8"/>
      <c r="Y23" s="3"/>
      <c r="Z23" s="3"/>
      <c r="AA23" s="3"/>
      <c r="AB23" s="3"/>
      <c r="AC23" s="3"/>
    </row>
    <row r="24" spans="1:44" s="6" customFormat="1" ht="12.75" customHeight="1">
      <c r="A24" s="3"/>
      <c r="B24" s="4"/>
      <c r="C24" s="3"/>
      <c r="D24" s="3"/>
      <c r="E24" s="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4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5"/>
      <c r="T25" s="5"/>
      <c r="U25" s="5"/>
      <c r="V25" s="5"/>
      <c r="W25" s="5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4" s="6" customFormat="1" ht="12.75" customHeight="1">
      <c r="A26" s="3"/>
      <c r="B26" s="4"/>
      <c r="C26" s="3"/>
      <c r="D26" s="3"/>
      <c r="E26" s="3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104">
        <f>H22</f>
        <v>0.77430555555555503</v>
      </c>
      <c r="I27" s="4"/>
      <c r="J27" s="4"/>
      <c r="K27" s="8"/>
      <c r="L27" s="8"/>
      <c r="M27" s="8"/>
      <c r="N27" s="8"/>
      <c r="O27" s="8"/>
      <c r="P27" s="8"/>
      <c r="Q27" s="8"/>
      <c r="R27" s="8"/>
      <c r="S27" s="7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5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5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2.75" customHeight="1"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/>
    <row r="997" spans="2:16" ht="12.75" customHeight="1"/>
    <row r="998" spans="2:16" ht="12.75" customHeight="1"/>
    <row r="999" spans="2:16" ht="12.75" customHeight="1"/>
    <row r="1000" spans="2:16" ht="12.75" customHeight="1"/>
  </sheetData>
  <mergeCells count="1">
    <mergeCell ref="L4:M4"/>
  </mergeCells>
  <conditionalFormatting sqref="L7:M22">
    <cfRule type="expression" dxfId="178" priority="11">
      <formula>$M7=1</formula>
    </cfRule>
    <cfRule type="expression" dxfId="177" priority="12">
      <formula>$M7=2</formula>
    </cfRule>
    <cfRule type="expression" dxfId="176" priority="13">
      <formula>$M7=3</formula>
    </cfRule>
  </conditionalFormatting>
  <conditionalFormatting sqref="O7:P22">
    <cfRule type="expression" dxfId="175" priority="8">
      <formula>$P7=1</formula>
    </cfRule>
    <cfRule type="expression" dxfId="174" priority="9">
      <formula>$P7=2</formula>
    </cfRule>
    <cfRule type="expression" dxfId="173" priority="10">
      <formula>$P7=3</formula>
    </cfRule>
  </conditionalFormatting>
  <conditionalFormatting sqref="Z7:Z22">
    <cfRule type="expression" dxfId="172" priority="7">
      <formula>$Z7&lt;&gt;$Y7</formula>
    </cfRule>
  </conditionalFormatting>
  <conditionalFormatting sqref="H7:H22">
    <cfRule type="cellIs" dxfId="171" priority="4" operator="equal">
      <formula>0.770833333333333</formula>
    </cfRule>
    <cfRule type="cellIs" dxfId="170" priority="3" operator="equal">
      <formula>0.774305555555555</formula>
    </cfRule>
    <cfRule type="cellIs" dxfId="169" priority="2" operator="equal">
      <formula>0.777777777777778</formula>
    </cfRule>
    <cfRule type="cellIs" dxfId="168" priority="1" operator="equal">
      <formula>0.78125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Z7" sqref="Z7:Z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60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45083</v>
      </c>
      <c r="M4" s="131"/>
      <c r="O4" s="89" t="s">
        <v>1</v>
      </c>
      <c r="P4" s="88">
        <v>7.53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0.84825231481481478</v>
      </c>
      <c r="J7" s="61">
        <f t="shared" ref="J7:J23" si="1">IF(I7&gt;0,I7-H7,0)</f>
        <v>7.3946759259259309E-2</v>
      </c>
      <c r="K7" s="60">
        <f t="shared" ref="K7:K23" si="2">(HOUR(J7)*3600)+(MINUTE(J7)*60)+SECOND(J7)</f>
        <v>6389</v>
      </c>
      <c r="L7" s="35">
        <f t="shared" ref="L7:L23" si="3">IF(G7=0,"vælg vindbane",IF(I7=0,13500,K7+($T$2*$P$4-G7*$P$4))/24/60/60)</f>
        <v>7.5254050925925922E-2</v>
      </c>
      <c r="M7" s="37">
        <f t="shared" ref="M7:M23" si="4">IF(I7=0,"DNS",IF($P$2=0,"vindbane",RANK(L7,$L$7:$L$23,1)))</f>
        <v>3</v>
      </c>
      <c r="N7" s="36"/>
      <c r="O7" s="35">
        <f t="shared" ref="O7:O23" si="5">IF(G7=0,"vælg vindbane",IF(I7&gt;0,L7-($P$4*Y7)/24/60/60,13500/24/60/60))</f>
        <v>7.1332175925925917E-2</v>
      </c>
      <c r="P7" s="34">
        <f t="shared" ref="P7:P23" si="6">IF(I7=0,"DNS",RANK(O7,$O$7:$O$23,1))</f>
        <v>7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0.85593750000000002</v>
      </c>
      <c r="J8" s="53">
        <f t="shared" si="1"/>
        <v>8.1631944444444549E-2</v>
      </c>
      <c r="K8" s="52">
        <f t="shared" si="2"/>
        <v>7053</v>
      </c>
      <c r="L8" s="49">
        <f t="shared" si="3"/>
        <v>8.293923611111112E-2</v>
      </c>
      <c r="M8" s="51">
        <f t="shared" si="4"/>
        <v>8</v>
      </c>
      <c r="N8" s="50"/>
      <c r="O8" s="49">
        <f t="shared" si="5"/>
        <v>7.1347916666666678E-2</v>
      </c>
      <c r="P8" s="48">
        <f t="shared" si="6"/>
        <v>8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>
        <v>0.85753472222222227</v>
      </c>
      <c r="J9" s="53">
        <f t="shared" si="1"/>
        <v>8.3229166666666798E-2</v>
      </c>
      <c r="K9" s="52">
        <f t="shared" si="2"/>
        <v>7191</v>
      </c>
      <c r="L9" s="49">
        <f t="shared" si="3"/>
        <v>8.4536458333333328E-2</v>
      </c>
      <c r="M9" s="51">
        <f t="shared" si="4"/>
        <v>9</v>
      </c>
      <c r="N9" s="50"/>
      <c r="O9" s="49">
        <f t="shared" si="5"/>
        <v>7.2073611111111102E-2</v>
      </c>
      <c r="P9" s="48">
        <f t="shared" si="6"/>
        <v>9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75</v>
      </c>
      <c r="E10" s="56" t="s">
        <v>27</v>
      </c>
      <c r="F10" s="56" t="s">
        <v>25</v>
      </c>
      <c r="G10" s="55">
        <f t="shared" ref="G10" si="9">IF($P$2=1,R10,0)+IF($P$2=2,S10,0)+IF($P$2=3,T10,0)+IF($P$2=4,U10,0)+IF($P$2=5,V10,0)+IF($P$2=6,W10,0)+IF($P$2=7,X10,0)</f>
        <v>668</v>
      </c>
      <c r="H10" s="102">
        <v>0.77430555555555547</v>
      </c>
      <c r="I10" s="54">
        <v>0.85901620370370368</v>
      </c>
      <c r="J10" s="53">
        <f t="shared" ref="J10" si="10">IF(I10&gt;0,I10-H10,0)</f>
        <v>8.4710648148148215E-2</v>
      </c>
      <c r="K10" s="52">
        <f t="shared" ref="K10" si="11">(HOUR(J10)*3600)+(MINUTE(J10)*60)+SECOND(J10)</f>
        <v>7319</v>
      </c>
      <c r="L10" s="49">
        <f t="shared" ref="L10" si="12">IF(G10=0,"vælg vindbane",IF(I10=0,13500,K10+($T$2*$P$4-G10*$P$4))/24/60/60)</f>
        <v>8.6017939814814814E-2</v>
      </c>
      <c r="M10" s="51">
        <f t="shared" si="4"/>
        <v>10</v>
      </c>
      <c r="N10" s="50"/>
      <c r="O10" s="49">
        <f t="shared" ref="O10" si="13">IF(G10=0,"vælg vindbane",IF(I10&gt;0,L10-($P$4*Y10)/24/60/60,13500/24/60/60))</f>
        <v>7.3555092592592589E-2</v>
      </c>
      <c r="P10" s="48">
        <f t="shared" si="6"/>
        <v>11</v>
      </c>
      <c r="Q10" s="47" t="str">
        <f t="shared" ref="Q10" si="14">D10</f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ref="Z10" si="15">IF(P10=1,Y10-30,IF(P10=2,Y10-20,IF(P10=3,Y10-10,Y10)))</f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0.85221064814814806</v>
      </c>
      <c r="J11" s="53">
        <f t="shared" si="1"/>
        <v>7.7905092592593039E-2</v>
      </c>
      <c r="K11" s="52">
        <f t="shared" si="2"/>
        <v>6731</v>
      </c>
      <c r="L11" s="49">
        <f t="shared" si="3"/>
        <v>8.0275648148148138E-2</v>
      </c>
      <c r="M11" s="51">
        <f t="shared" si="4"/>
        <v>7</v>
      </c>
      <c r="N11" s="50"/>
      <c r="O11" s="49">
        <f t="shared" si="5"/>
        <v>6.5111064814814809E-2</v>
      </c>
      <c r="P11" s="48">
        <f t="shared" si="6"/>
        <v>2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174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0.84763888888888894</v>
      </c>
      <c r="J12" s="39">
        <f t="shared" si="1"/>
        <v>7.3333333333333472E-2</v>
      </c>
      <c r="K12" s="38">
        <f t="shared" si="2"/>
        <v>6336</v>
      </c>
      <c r="L12" s="35">
        <f t="shared" si="3"/>
        <v>7.7673541666666679E-2</v>
      </c>
      <c r="M12" s="37">
        <f t="shared" si="4"/>
        <v>4</v>
      </c>
      <c r="N12" s="36"/>
      <c r="O12" s="35">
        <f t="shared" si="5"/>
        <v>7.1224236111111117E-2</v>
      </c>
      <c r="P12" s="34">
        <f t="shared" si="6"/>
        <v>5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67</v>
      </c>
      <c r="F13" s="42" t="s">
        <v>28</v>
      </c>
      <c r="G13" s="41">
        <f t="shared" si="0"/>
        <v>683</v>
      </c>
      <c r="H13" s="102">
        <v>0.77083333333333337</v>
      </c>
      <c r="I13" s="58">
        <v>0.84869212962962959</v>
      </c>
      <c r="J13" s="39">
        <f t="shared" si="1"/>
        <v>7.7858796296296218E-2</v>
      </c>
      <c r="K13" s="38">
        <f t="shared" si="2"/>
        <v>6727</v>
      </c>
      <c r="L13" s="35">
        <f t="shared" si="3"/>
        <v>7.7858796296296301E-2</v>
      </c>
      <c r="M13" s="37">
        <f t="shared" si="4"/>
        <v>5</v>
      </c>
      <c r="N13" s="36"/>
      <c r="O13" s="35">
        <f t="shared" si="5"/>
        <v>6.1386921296296304E-2</v>
      </c>
      <c r="P13" s="34">
        <f t="shared" si="6"/>
        <v>1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189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655.6</v>
      </c>
      <c r="H14" s="102">
        <v>0.77430555555555503</v>
      </c>
      <c r="I14" s="54">
        <v>0.85082175925925929</v>
      </c>
      <c r="J14" s="53">
        <f t="shared" si="1"/>
        <v>7.6516203703704266E-2</v>
      </c>
      <c r="K14" s="52">
        <f t="shared" si="2"/>
        <v>6611</v>
      </c>
      <c r="L14" s="49">
        <f t="shared" si="3"/>
        <v>7.8904189814814812E-2</v>
      </c>
      <c r="M14" s="51">
        <f t="shared" si="4"/>
        <v>6</v>
      </c>
      <c r="N14" s="50"/>
      <c r="O14" s="49">
        <f t="shared" si="5"/>
        <v>6.9753148148148147E-2</v>
      </c>
      <c r="P14" s="48">
        <f t="shared" si="6"/>
        <v>3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105</v>
      </c>
      <c r="Z14" s="29">
        <f t="shared" si="8"/>
        <v>95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38</v>
      </c>
      <c r="D15" s="42" t="s">
        <v>51</v>
      </c>
      <c r="E15" s="42" t="s">
        <v>63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50</v>
      </c>
      <c r="D16" s="42" t="s">
        <v>62</v>
      </c>
      <c r="E16" s="42" t="s">
        <v>39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0.8415393518518518</v>
      </c>
      <c r="J16" s="39">
        <f t="shared" si="1"/>
        <v>6.3761574074074012E-2</v>
      </c>
      <c r="K16" s="38">
        <f t="shared" si="2"/>
        <v>5509</v>
      </c>
      <c r="L16" s="35">
        <f t="shared" si="3"/>
        <v>6.9931990740740732E-2</v>
      </c>
      <c r="M16" s="37">
        <f t="shared" si="4"/>
        <v>1</v>
      </c>
      <c r="N16" s="36"/>
      <c r="O16" s="35">
        <f t="shared" si="5"/>
        <v>7.132643518518518E-2</v>
      </c>
      <c r="P16" s="34">
        <f t="shared" si="6"/>
        <v>6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8"/>
        <v>-16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47</v>
      </c>
      <c r="D17" s="56" t="s">
        <v>49</v>
      </c>
      <c r="E17" s="56" t="s">
        <v>48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40</v>
      </c>
      <c r="D18" s="42" t="s">
        <v>41</v>
      </c>
      <c r="E18" s="42" t="s">
        <v>42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0.84384259259259264</v>
      </c>
      <c r="J18" s="39">
        <f t="shared" si="1"/>
        <v>6.6064814814814854E-2</v>
      </c>
      <c r="K18" s="38">
        <f t="shared" si="2"/>
        <v>5708</v>
      </c>
      <c r="L18" s="35">
        <f t="shared" si="3"/>
        <v>7.0875648148148146E-2</v>
      </c>
      <c r="M18" s="37">
        <f t="shared" si="4"/>
        <v>2</v>
      </c>
      <c r="N18" s="36"/>
      <c r="O18" s="35">
        <f t="shared" si="5"/>
        <v>7.0352731481481481E-2</v>
      </c>
      <c r="P18" s="34">
        <f t="shared" si="6"/>
        <v>4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43</v>
      </c>
      <c r="D19" s="56" t="s">
        <v>44</v>
      </c>
      <c r="E19" s="56" t="s">
        <v>45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64</v>
      </c>
      <c r="D20" s="42" t="s">
        <v>66</v>
      </c>
      <c r="E20" s="42" t="s">
        <v>65</v>
      </c>
      <c r="F20" s="42"/>
      <c r="G20" s="41">
        <f t="shared" si="0"/>
        <v>555</v>
      </c>
      <c r="H20" s="102">
        <v>0.77083333333333337</v>
      </c>
      <c r="I20" s="40">
        <v>0.85123842592592591</v>
      </c>
      <c r="J20" s="39">
        <f t="shared" si="1"/>
        <v>8.0405092592592542E-2</v>
      </c>
      <c r="K20" s="38">
        <f t="shared" si="2"/>
        <v>6947</v>
      </c>
      <c r="L20" s="35">
        <f t="shared" si="3"/>
        <v>9.1560648148148127E-2</v>
      </c>
      <c r="M20" s="37">
        <f t="shared" si="4"/>
        <v>11</v>
      </c>
      <c r="N20" s="36"/>
      <c r="O20" s="35">
        <f t="shared" si="5"/>
        <v>7.2387037037037014E-2</v>
      </c>
      <c r="P20" s="34">
        <f t="shared" si="6"/>
        <v>10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69</v>
      </c>
      <c r="D21" s="56"/>
      <c r="E21" s="56" t="s">
        <v>70</v>
      </c>
      <c r="F21" s="56"/>
      <c r="G21" s="55">
        <f t="shared" si="0"/>
        <v>644</v>
      </c>
      <c r="H21" s="102">
        <v>0.77430555555555503</v>
      </c>
      <c r="I21" s="54">
        <v>0.875</v>
      </c>
      <c r="J21" s="53">
        <f t="shared" si="1"/>
        <v>0.10069444444444497</v>
      </c>
      <c r="K21" s="52">
        <f t="shared" si="2"/>
        <v>8700</v>
      </c>
      <c r="L21" s="49">
        <f t="shared" si="3"/>
        <v>0.10409340277777777</v>
      </c>
      <c r="M21" s="51">
        <f t="shared" si="4"/>
        <v>12</v>
      </c>
      <c r="N21" s="50"/>
      <c r="O21" s="49">
        <f t="shared" si="5"/>
        <v>8.2305208333333324E-2</v>
      </c>
      <c r="P21" s="48">
        <f t="shared" si="6"/>
        <v>12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250</v>
      </c>
      <c r="Z21" s="29">
        <f t="shared" si="8"/>
        <v>250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71</v>
      </c>
      <c r="D22" s="42" t="s">
        <v>72</v>
      </c>
      <c r="E22" s="42" t="s">
        <v>74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73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67" priority="9">
      <formula>$M7=1</formula>
    </cfRule>
    <cfRule type="expression" dxfId="166" priority="10">
      <formula>$M7=2</formula>
    </cfRule>
    <cfRule type="expression" dxfId="165" priority="11">
      <formula>$M7=3</formula>
    </cfRule>
  </conditionalFormatting>
  <conditionalFormatting sqref="O7:P23">
    <cfRule type="expression" dxfId="164" priority="6">
      <formula>$P7=1</formula>
    </cfRule>
    <cfRule type="expression" dxfId="163" priority="7">
      <formula>$P7=2</formula>
    </cfRule>
    <cfRule type="expression" dxfId="162" priority="8">
      <formula>$P7=3</formula>
    </cfRule>
  </conditionalFormatting>
  <conditionalFormatting sqref="Z7:Z23">
    <cfRule type="expression" dxfId="161" priority="5">
      <formula>$Z7&lt;&gt;$Y7</formula>
    </cfRule>
  </conditionalFormatting>
  <conditionalFormatting sqref="H7:H23">
    <cfRule type="cellIs" dxfId="160" priority="1" operator="equal">
      <formula>0.78125</formula>
    </cfRule>
    <cfRule type="cellIs" dxfId="159" priority="2" operator="equal">
      <formula>0.777777777777778</formula>
    </cfRule>
    <cfRule type="cellIs" dxfId="158" priority="3" operator="equal">
      <formula>0.774305555555555</formula>
    </cfRule>
    <cfRule type="cellIs" dxfId="157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L16" sqref="L16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60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45090</v>
      </c>
      <c r="M4" s="131"/>
      <c r="O4" s="89" t="s">
        <v>1</v>
      </c>
      <c r="P4" s="88">
        <v>7.36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>
        <v>0.84099537037037031</v>
      </c>
      <c r="J7" s="61">
        <f t="shared" ref="J7:J23" si="1">IF(I7&gt;0,I7-H7,0)</f>
        <v>6.6689814814814841E-2</v>
      </c>
      <c r="K7" s="60">
        <f t="shared" ref="K7:K23" si="2">(HOUR(J7)*3600)+(MINUTE(J7)*60)+SECOND(J7)</f>
        <v>5762</v>
      </c>
      <c r="L7" s="35">
        <f t="shared" ref="L7:L23" si="3">IF(G7=0,"vælg vindbane",IF(I7=0,13500,K7+($T$2*$P$4-G7*$P$4))/24/60/60)</f>
        <v>6.7967592592592593E-2</v>
      </c>
      <c r="M7" s="37">
        <f t="shared" ref="M7:M23" si="4">IF(I7=0,"DNS",IF($P$2=0,"vindbane",RANK(L7,$L$7:$L$23,1)))</f>
        <v>3</v>
      </c>
      <c r="N7" s="36"/>
      <c r="O7" s="35">
        <f t="shared" ref="O7:O23" si="5">IF(G7=0,"vælg vindbane",IF(I7&gt;0,L7-($P$4*Y7)/24/60/60,13500/24/60/60))</f>
        <v>6.4134259259259266E-2</v>
      </c>
      <c r="P7" s="34">
        <f t="shared" ref="P7:P23" si="6">IF(I7=0,"DNS",RANK(O7,$O$7:$O$23,1))</f>
        <v>4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>
        <v>0.84952546296296294</v>
      </c>
      <c r="J8" s="53">
        <f t="shared" si="1"/>
        <v>7.5219907407407471E-2</v>
      </c>
      <c r="K8" s="52">
        <f t="shared" si="2"/>
        <v>6499</v>
      </c>
      <c r="L8" s="49">
        <f t="shared" si="3"/>
        <v>7.6497685185185169E-2</v>
      </c>
      <c r="M8" s="51">
        <f t="shared" si="4"/>
        <v>5</v>
      </c>
      <c r="N8" s="50"/>
      <c r="O8" s="49">
        <f t="shared" si="5"/>
        <v>6.5168055555555535E-2</v>
      </c>
      <c r="P8" s="48">
        <f t="shared" si="6"/>
        <v>5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133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75</v>
      </c>
      <c r="E10" s="56" t="s">
        <v>27</v>
      </c>
      <c r="F10" s="56" t="s">
        <v>25</v>
      </c>
      <c r="G10" s="55">
        <f t="shared" si="0"/>
        <v>668</v>
      </c>
      <c r="H10" s="102">
        <v>0.77430555555555547</v>
      </c>
      <c r="I10" s="54">
        <v>0.85494212962962957</v>
      </c>
      <c r="J10" s="53">
        <f t="shared" si="1"/>
        <v>8.0636574074074097E-2</v>
      </c>
      <c r="K10" s="52">
        <f t="shared" si="2"/>
        <v>6967</v>
      </c>
      <c r="L10" s="49">
        <f t="shared" si="3"/>
        <v>8.1914351851851849E-2</v>
      </c>
      <c r="M10" s="51">
        <f t="shared" si="4"/>
        <v>8</v>
      </c>
      <c r="N10" s="50"/>
      <c r="O10" s="49">
        <f t="shared" si="5"/>
        <v>6.9732870370370376E-2</v>
      </c>
      <c r="P10" s="48">
        <f t="shared" si="6"/>
        <v>9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0.85215277777777787</v>
      </c>
      <c r="J11" s="53">
        <f t="shared" si="1"/>
        <v>7.7847222222222845E-2</v>
      </c>
      <c r="K11" s="52">
        <f t="shared" si="2"/>
        <v>6726</v>
      </c>
      <c r="L11" s="49">
        <f t="shared" si="3"/>
        <v>8.0164259259259268E-2</v>
      </c>
      <c r="M11" s="51">
        <f t="shared" si="4"/>
        <v>7</v>
      </c>
      <c r="N11" s="50"/>
      <c r="O11" s="49">
        <f t="shared" si="5"/>
        <v>6.7045740740740753E-2</v>
      </c>
      <c r="P11" s="48">
        <f t="shared" si="6"/>
        <v>8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>
        <v>0.84790509259259261</v>
      </c>
      <c r="J12" s="39">
        <f t="shared" si="1"/>
        <v>7.3599537037037144E-2</v>
      </c>
      <c r="K12" s="38">
        <f t="shared" si="2"/>
        <v>6359</v>
      </c>
      <c r="L12" s="35">
        <f t="shared" si="3"/>
        <v>7.7841759259259249E-2</v>
      </c>
      <c r="M12" s="37">
        <f t="shared" si="4"/>
        <v>6</v>
      </c>
      <c r="N12" s="36"/>
      <c r="O12" s="35">
        <f t="shared" si="5"/>
        <v>7.1538055555555549E-2</v>
      </c>
      <c r="P12" s="34">
        <f t="shared" si="6"/>
        <v>10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67</v>
      </c>
      <c r="F13" s="42" t="s">
        <v>28</v>
      </c>
      <c r="G13" s="41">
        <f t="shared" si="0"/>
        <v>683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655.6</v>
      </c>
      <c r="H14" s="102">
        <v>0.77430555555555503</v>
      </c>
      <c r="I14" s="54">
        <v>0.84203703703703703</v>
      </c>
      <c r="J14" s="53">
        <f t="shared" si="1"/>
        <v>6.7731481481482003E-2</v>
      </c>
      <c r="K14" s="52">
        <f t="shared" si="2"/>
        <v>5852</v>
      </c>
      <c r="L14" s="49">
        <f t="shared" si="3"/>
        <v>7.0065555555555561E-2</v>
      </c>
      <c r="M14" s="51">
        <f t="shared" si="4"/>
        <v>4</v>
      </c>
      <c r="N14" s="50"/>
      <c r="O14" s="49">
        <f t="shared" si="5"/>
        <v>6.1972962962962966E-2</v>
      </c>
      <c r="P14" s="48">
        <f t="shared" si="6"/>
        <v>3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95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38</v>
      </c>
      <c r="D15" s="42" t="s">
        <v>51</v>
      </c>
      <c r="E15" s="42" t="s">
        <v>63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50</v>
      </c>
      <c r="D16" s="42" t="s">
        <v>62</v>
      </c>
      <c r="E16" s="42" t="s">
        <v>39</v>
      </c>
      <c r="F16" s="42" t="s">
        <v>28</v>
      </c>
      <c r="G16" s="41">
        <f t="shared" si="0"/>
        <v>612.20000000000005</v>
      </c>
      <c r="H16" s="102">
        <v>0.77777777777777779</v>
      </c>
      <c r="I16" s="58">
        <v>0.83138888888888884</v>
      </c>
      <c r="J16" s="39">
        <f t="shared" si="1"/>
        <v>5.3611111111111054E-2</v>
      </c>
      <c r="K16" s="38">
        <f t="shared" si="2"/>
        <v>4632</v>
      </c>
      <c r="L16" s="35">
        <f t="shared" si="3"/>
        <v>5.9642222222222221E-2</v>
      </c>
      <c r="M16" s="37">
        <f t="shared" si="4"/>
        <v>1</v>
      </c>
      <c r="N16" s="36"/>
      <c r="O16" s="35">
        <f t="shared" si="5"/>
        <v>6.1005185185185183E-2</v>
      </c>
      <c r="P16" s="34">
        <f t="shared" si="6"/>
        <v>2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-16</v>
      </c>
      <c r="Z16" s="29">
        <f t="shared" si="8"/>
        <v>-36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47</v>
      </c>
      <c r="D17" s="56" t="s">
        <v>49</v>
      </c>
      <c r="E17" s="56" t="s">
        <v>48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40</v>
      </c>
      <c r="D18" s="42" t="s">
        <v>41</v>
      </c>
      <c r="E18" s="42" t="s">
        <v>42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0.83988425925925936</v>
      </c>
      <c r="J18" s="39">
        <f t="shared" si="1"/>
        <v>6.2106481481481568E-2</v>
      </c>
      <c r="K18" s="38">
        <f t="shared" si="2"/>
        <v>5366</v>
      </c>
      <c r="L18" s="35">
        <f t="shared" si="3"/>
        <v>6.6808703703703703E-2</v>
      </c>
      <c r="M18" s="37">
        <f t="shared" si="4"/>
        <v>2</v>
      </c>
      <c r="N18" s="36"/>
      <c r="O18" s="35">
        <f t="shared" si="5"/>
        <v>6.6297592592592589E-2</v>
      </c>
      <c r="P18" s="34">
        <f t="shared" si="6"/>
        <v>7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6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43</v>
      </c>
      <c r="D19" s="56" t="s">
        <v>44</v>
      </c>
      <c r="E19" s="56" t="s">
        <v>45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64</v>
      </c>
      <c r="D20" s="42" t="s">
        <v>66</v>
      </c>
      <c r="E20" s="42" t="s">
        <v>65</v>
      </c>
      <c r="F20" s="42"/>
      <c r="G20" s="41">
        <f t="shared" si="0"/>
        <v>555</v>
      </c>
      <c r="H20" s="102">
        <v>0.77083333333333337</v>
      </c>
      <c r="I20" s="40">
        <v>0.84410879629629632</v>
      </c>
      <c r="J20" s="39">
        <f t="shared" si="1"/>
        <v>7.3275462962962945E-2</v>
      </c>
      <c r="K20" s="38">
        <f t="shared" si="2"/>
        <v>6331</v>
      </c>
      <c r="L20" s="35">
        <f t="shared" si="3"/>
        <v>8.4179166666666666E-2</v>
      </c>
      <c r="M20" s="37">
        <f t="shared" si="4"/>
        <v>9</v>
      </c>
      <c r="N20" s="36"/>
      <c r="O20" s="35">
        <f t="shared" si="5"/>
        <v>6.5438425925925928E-2</v>
      </c>
      <c r="P20" s="34">
        <f t="shared" si="6"/>
        <v>6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69</v>
      </c>
      <c r="D21" s="56"/>
      <c r="E21" s="56" t="s">
        <v>70</v>
      </c>
      <c r="F21" s="56"/>
      <c r="G21" s="55">
        <f t="shared" si="0"/>
        <v>644</v>
      </c>
      <c r="H21" s="102">
        <v>0.76874999999999993</v>
      </c>
      <c r="I21" s="54">
        <v>0.84971064814814812</v>
      </c>
      <c r="J21" s="53">
        <f t="shared" si="1"/>
        <v>8.0960648148148184E-2</v>
      </c>
      <c r="K21" s="52">
        <f t="shared" si="2"/>
        <v>6995</v>
      </c>
      <c r="L21" s="49">
        <f t="shared" si="3"/>
        <v>8.4282870370370383E-2</v>
      </c>
      <c r="M21" s="51">
        <f t="shared" si="4"/>
        <v>10</v>
      </c>
      <c r="N21" s="50"/>
      <c r="O21" s="49">
        <f t="shared" si="5"/>
        <v>6.0856944444444463E-2</v>
      </c>
      <c r="P21" s="48">
        <f t="shared" si="6"/>
        <v>1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275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71</v>
      </c>
      <c r="D22" s="42" t="s">
        <v>72</v>
      </c>
      <c r="E22" s="42" t="s">
        <v>74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73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56" priority="9">
      <formula>$M7=1</formula>
    </cfRule>
    <cfRule type="expression" dxfId="155" priority="10">
      <formula>$M7=2</formula>
    </cfRule>
    <cfRule type="expression" dxfId="154" priority="11">
      <formula>$M7=3</formula>
    </cfRule>
  </conditionalFormatting>
  <conditionalFormatting sqref="O7:P23">
    <cfRule type="expression" dxfId="153" priority="6">
      <formula>$P7=1</formula>
    </cfRule>
    <cfRule type="expression" dxfId="152" priority="7">
      <formula>$P7=2</formula>
    </cfRule>
    <cfRule type="expression" dxfId="151" priority="8">
      <formula>$P7=3</formula>
    </cfRule>
  </conditionalFormatting>
  <conditionalFormatting sqref="Z7:Z23">
    <cfRule type="expression" dxfId="150" priority="5">
      <formula>$Z7&lt;&gt;$Y7</formula>
    </cfRule>
  </conditionalFormatting>
  <conditionalFormatting sqref="H7:H23">
    <cfRule type="cellIs" dxfId="149" priority="1" operator="equal">
      <formula>0.78125</formula>
    </cfRule>
    <cfRule type="cellIs" dxfId="148" priority="2" operator="equal">
      <formula>0.777777777777778</formula>
    </cfRule>
    <cfRule type="cellIs" dxfId="147" priority="3" operator="equal">
      <formula>0.774305555555555</formula>
    </cfRule>
    <cfRule type="cellIs" dxfId="146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Z7" sqref="Z7:Z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4</v>
      </c>
      <c r="Q2" s="95" t="s">
        <v>60</v>
      </c>
      <c r="R2" s="13"/>
      <c r="S2" s="94" t="s">
        <v>3</v>
      </c>
      <c r="T2" s="93">
        <f>MAX(G7:G24)</f>
        <v>1138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Op/Ned Let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45097</v>
      </c>
      <c r="M4" s="131"/>
      <c r="O4" s="89" t="s">
        <v>1</v>
      </c>
      <c r="P4" s="88">
        <v>5.41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1083.2</v>
      </c>
      <c r="H7" s="105">
        <v>0.77430555555555547</v>
      </c>
      <c r="I7" s="58">
        <v>0.89583333333333337</v>
      </c>
      <c r="J7" s="61">
        <f t="shared" ref="J7:J23" si="1">IF(I7&gt;0,I7-H7,0)</f>
        <v>0.1215277777777779</v>
      </c>
      <c r="K7" s="60">
        <f t="shared" ref="K7:K23" si="2">(HOUR(J7)*3600)+(MINUTE(J7)*60)+SECOND(J7)</f>
        <v>10500</v>
      </c>
      <c r="L7" s="35">
        <f t="shared" ref="L7:L23" si="3">IF(G7=0,"vælg vindbane",IF(I7=0,13500,K7+($T$2*$P$4-G7*$P$4))/24/60/60)</f>
        <v>0.12495912037037038</v>
      </c>
      <c r="M7" s="37">
        <f t="shared" ref="M7:M23" si="4">IF(I7=0,"DNS",IF($P$2=0,"vindbane",RANK(L7,$L$7:$L$23,1)))</f>
        <v>7</v>
      </c>
      <c r="N7" s="36"/>
      <c r="O7" s="35">
        <f t="shared" ref="O7:O23" si="5">IF(G7=0,"vælg vindbane",IF(I7&gt;0,L7-($P$4*Y7)/24/60/60,13500/24/60/60))</f>
        <v>0.12214141203703704</v>
      </c>
      <c r="P7" s="34">
        <f t="shared" ref="P7:P23" si="6">IF(I7=0,"DNS",RANK(O7,$O$7:$O$23,1))</f>
        <v>7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1083.2</v>
      </c>
      <c r="H8" s="102">
        <v>0.77430555555555547</v>
      </c>
      <c r="I8" s="54">
        <v>0.86635416666666665</v>
      </c>
      <c r="J8" s="53">
        <f t="shared" si="1"/>
        <v>9.2048611111111178E-2</v>
      </c>
      <c r="K8" s="52">
        <f t="shared" si="2"/>
        <v>7953</v>
      </c>
      <c r="L8" s="49">
        <f t="shared" si="3"/>
        <v>9.5479953703703713E-2</v>
      </c>
      <c r="M8" s="51">
        <f t="shared" si="4"/>
        <v>3</v>
      </c>
      <c r="N8" s="50"/>
      <c r="O8" s="49">
        <f t="shared" si="5"/>
        <v>8.715206018518519E-2</v>
      </c>
      <c r="P8" s="48">
        <f t="shared" si="6"/>
        <v>1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133</v>
      </c>
      <c r="Z8" s="29">
        <f t="shared" ref="Z8:Z23" si="8">IF(P8=1,Y8-30,IF(P8=2,Y8-20,IF(P8=3,Y8-10,Y8)))</f>
        <v>103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1083.2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75</v>
      </c>
      <c r="E10" s="56" t="s">
        <v>27</v>
      </c>
      <c r="F10" s="56" t="s">
        <v>25</v>
      </c>
      <c r="G10" s="55">
        <f t="shared" si="0"/>
        <v>1083.2</v>
      </c>
      <c r="H10" s="102">
        <v>0.77430555555555547</v>
      </c>
      <c r="I10" s="54"/>
      <c r="J10" s="53">
        <f t="shared" si="1"/>
        <v>0</v>
      </c>
      <c r="K10" s="52">
        <f t="shared" si="2"/>
        <v>0</v>
      </c>
      <c r="L10" s="49">
        <f t="shared" si="3"/>
        <v>0.15625</v>
      </c>
      <c r="M10" s="51" t="str">
        <f t="shared" si="4"/>
        <v>DNS</v>
      </c>
      <c r="N10" s="50"/>
      <c r="O10" s="49">
        <f t="shared" si="5"/>
        <v>0.15625</v>
      </c>
      <c r="P10" s="48" t="str">
        <f t="shared" si="6"/>
        <v>DNS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1067.4000000000001</v>
      </c>
      <c r="H11" s="102">
        <v>0.77430555555555503</v>
      </c>
      <c r="I11" s="54">
        <v>0.87430555555555556</v>
      </c>
      <c r="J11" s="53">
        <f t="shared" si="1"/>
        <v>0.10000000000000053</v>
      </c>
      <c r="K11" s="52">
        <f t="shared" si="2"/>
        <v>8640</v>
      </c>
      <c r="L11" s="49">
        <f t="shared" si="3"/>
        <v>0.1044206712962963</v>
      </c>
      <c r="M11" s="51">
        <f t="shared" si="4"/>
        <v>6</v>
      </c>
      <c r="N11" s="50"/>
      <c r="O11" s="49">
        <f t="shared" si="5"/>
        <v>9.4777847222222225E-2</v>
      </c>
      <c r="P11" s="48">
        <f t="shared" si="6"/>
        <v>5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154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1039.5999999999999</v>
      </c>
      <c r="H12" s="102">
        <v>0.77430555555555547</v>
      </c>
      <c r="I12" s="58">
        <v>0.87148148148148152</v>
      </c>
      <c r="J12" s="39">
        <f t="shared" si="1"/>
        <v>9.7175925925926054E-2</v>
      </c>
      <c r="K12" s="38">
        <f t="shared" si="2"/>
        <v>8396</v>
      </c>
      <c r="L12" s="35">
        <f t="shared" si="3"/>
        <v>0.10333731481481483</v>
      </c>
      <c r="M12" s="37">
        <f t="shared" si="4"/>
        <v>5</v>
      </c>
      <c r="N12" s="36"/>
      <c r="O12" s="35">
        <f t="shared" si="5"/>
        <v>9.8703750000000007E-2</v>
      </c>
      <c r="P12" s="34">
        <f t="shared" si="6"/>
        <v>6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67</v>
      </c>
      <c r="F13" s="42" t="s">
        <v>28</v>
      </c>
      <c r="G13" s="41">
        <f t="shared" si="0"/>
        <v>1138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1038.2</v>
      </c>
      <c r="H14" s="102">
        <v>0.77430555555555503</v>
      </c>
      <c r="I14" s="54">
        <v>0.8662037037037037</v>
      </c>
      <c r="J14" s="53">
        <f t="shared" si="1"/>
        <v>9.1898148148148673E-2</v>
      </c>
      <c r="K14" s="52">
        <f t="shared" si="2"/>
        <v>7940</v>
      </c>
      <c r="L14" s="49">
        <f t="shared" si="3"/>
        <v>9.8147199074074071E-2</v>
      </c>
      <c r="M14" s="51">
        <f t="shared" si="4"/>
        <v>4</v>
      </c>
      <c r="N14" s="50"/>
      <c r="O14" s="49">
        <f t="shared" si="5"/>
        <v>9.2824861111111101E-2</v>
      </c>
      <c r="P14" s="48">
        <f t="shared" si="6"/>
        <v>4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85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38</v>
      </c>
      <c r="D15" s="42" t="s">
        <v>51</v>
      </c>
      <c r="E15" s="42" t="s">
        <v>63</v>
      </c>
      <c r="F15" s="42" t="s">
        <v>28</v>
      </c>
      <c r="G15" s="41">
        <f t="shared" si="0"/>
        <v>959.6</v>
      </c>
      <c r="H15" s="102">
        <v>0.77430555555555547</v>
      </c>
      <c r="I15" s="58">
        <v>0.89583333333333337</v>
      </c>
      <c r="J15" s="39">
        <f t="shared" si="1"/>
        <v>0.1215277777777779</v>
      </c>
      <c r="K15" s="38">
        <f t="shared" si="2"/>
        <v>10500</v>
      </c>
      <c r="L15" s="35">
        <f t="shared" si="3"/>
        <v>0.13269842592592593</v>
      </c>
      <c r="M15" s="37">
        <f t="shared" si="4"/>
        <v>8</v>
      </c>
      <c r="N15" s="36"/>
      <c r="O15" s="35">
        <f t="shared" si="5"/>
        <v>0.12518453703703702</v>
      </c>
      <c r="P15" s="34">
        <f t="shared" si="6"/>
        <v>9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50</v>
      </c>
      <c r="D16" s="42" t="s">
        <v>62</v>
      </c>
      <c r="E16" s="42" t="s">
        <v>39</v>
      </c>
      <c r="F16" s="42" t="s">
        <v>28</v>
      </c>
      <c r="G16" s="41">
        <f t="shared" si="0"/>
        <v>967.2</v>
      </c>
      <c r="H16" s="102">
        <v>0.77777777777777779</v>
      </c>
      <c r="I16" s="58">
        <v>0.85567129629629635</v>
      </c>
      <c r="J16" s="39">
        <f t="shared" si="1"/>
        <v>7.7893518518518556E-2</v>
      </c>
      <c r="K16" s="38">
        <f t="shared" si="2"/>
        <v>6730</v>
      </c>
      <c r="L16" s="35">
        <f t="shared" si="3"/>
        <v>8.8588287037037042E-2</v>
      </c>
      <c r="M16" s="37">
        <f t="shared" si="4"/>
        <v>1</v>
      </c>
      <c r="N16" s="36"/>
      <c r="O16" s="35">
        <f t="shared" si="5"/>
        <v>9.084245370370371E-2</v>
      </c>
      <c r="P16" s="34">
        <f t="shared" si="6"/>
        <v>2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-36</v>
      </c>
      <c r="Z16" s="29">
        <f t="shared" si="8"/>
        <v>-56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47</v>
      </c>
      <c r="D17" s="56" t="s">
        <v>49</v>
      </c>
      <c r="E17" s="56" t="s">
        <v>48</v>
      </c>
      <c r="F17" s="56" t="s">
        <v>28</v>
      </c>
      <c r="G17" s="55">
        <f t="shared" si="0"/>
        <v>1010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40</v>
      </c>
      <c r="D18" s="42" t="s">
        <v>41</v>
      </c>
      <c r="E18" s="42" t="s">
        <v>42</v>
      </c>
      <c r="F18" s="42" t="s">
        <v>28</v>
      </c>
      <c r="G18" s="41">
        <f t="shared" si="0"/>
        <v>1018.4</v>
      </c>
      <c r="H18" s="102">
        <v>0.77777777777777779</v>
      </c>
      <c r="I18" s="58">
        <v>0.86157407407407405</v>
      </c>
      <c r="J18" s="39">
        <f t="shared" si="1"/>
        <v>8.3796296296296258E-2</v>
      </c>
      <c r="K18" s="38">
        <f t="shared" si="2"/>
        <v>7240</v>
      </c>
      <c r="L18" s="35">
        <f t="shared" si="3"/>
        <v>9.1285138888888895E-2</v>
      </c>
      <c r="M18" s="37">
        <f t="shared" si="4"/>
        <v>2</v>
      </c>
      <c r="N18" s="36"/>
      <c r="O18" s="35">
        <f t="shared" si="5"/>
        <v>9.0909444444444445E-2</v>
      </c>
      <c r="P18" s="34">
        <f t="shared" si="6"/>
        <v>3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6</v>
      </c>
      <c r="Z18" s="29">
        <f t="shared" si="8"/>
        <v>-4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43</v>
      </c>
      <c r="D19" s="56" t="s">
        <v>44</v>
      </c>
      <c r="E19" s="56" t="s">
        <v>45</v>
      </c>
      <c r="F19" s="56" t="s">
        <v>28</v>
      </c>
      <c r="G19" s="55">
        <f t="shared" si="0"/>
        <v>980.8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64</v>
      </c>
      <c r="D20" s="42" t="s">
        <v>66</v>
      </c>
      <c r="E20" s="42" t="s">
        <v>65</v>
      </c>
      <c r="F20" s="42"/>
      <c r="G20" s="41">
        <f t="shared" si="0"/>
        <v>927</v>
      </c>
      <c r="H20" s="102">
        <v>0.77083333333333337</v>
      </c>
      <c r="I20" s="40">
        <v>0.89583333333333337</v>
      </c>
      <c r="J20" s="39">
        <f t="shared" si="1"/>
        <v>0.125</v>
      </c>
      <c r="K20" s="38">
        <f t="shared" si="2"/>
        <v>10800</v>
      </c>
      <c r="L20" s="35">
        <f t="shared" si="3"/>
        <v>0.13821192129629631</v>
      </c>
      <c r="M20" s="37">
        <f t="shared" si="4"/>
        <v>9</v>
      </c>
      <c r="N20" s="36"/>
      <c r="O20" s="35">
        <f t="shared" si="5"/>
        <v>0.12443645833333335</v>
      </c>
      <c r="P20" s="34">
        <f t="shared" si="6"/>
        <v>8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69</v>
      </c>
      <c r="D21" s="56"/>
      <c r="E21" s="56" t="s">
        <v>70</v>
      </c>
      <c r="F21" s="56"/>
      <c r="G21" s="55">
        <f t="shared" si="0"/>
        <v>1128</v>
      </c>
      <c r="H21" s="102">
        <v>0.76874999999999993</v>
      </c>
      <c r="I21" s="54"/>
      <c r="J21" s="53">
        <f t="shared" si="1"/>
        <v>0</v>
      </c>
      <c r="K21" s="52">
        <f t="shared" si="2"/>
        <v>0</v>
      </c>
      <c r="L21" s="49">
        <f t="shared" si="3"/>
        <v>0.15625</v>
      </c>
      <c r="M21" s="51" t="str">
        <f t="shared" si="4"/>
        <v>DNS</v>
      </c>
      <c r="N21" s="50"/>
      <c r="O21" s="49">
        <f t="shared" si="5"/>
        <v>0.15625</v>
      </c>
      <c r="P21" s="48" t="str">
        <f t="shared" si="6"/>
        <v>DNS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245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71</v>
      </c>
      <c r="D22" s="42" t="s">
        <v>72</v>
      </c>
      <c r="E22" s="42" t="s">
        <v>74</v>
      </c>
      <c r="F22" s="42"/>
      <c r="G22" s="41">
        <f t="shared" si="0"/>
        <v>831.2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73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45" priority="9">
      <formula>$M7=1</formula>
    </cfRule>
    <cfRule type="expression" dxfId="144" priority="10">
      <formula>$M7=2</formula>
    </cfRule>
    <cfRule type="expression" dxfId="143" priority="11">
      <formula>$M7=3</formula>
    </cfRule>
  </conditionalFormatting>
  <conditionalFormatting sqref="O7:P23">
    <cfRule type="expression" dxfId="142" priority="6">
      <formula>$P7=1</formula>
    </cfRule>
    <cfRule type="expression" dxfId="141" priority="7">
      <formula>$P7=2</formula>
    </cfRule>
    <cfRule type="expression" dxfId="140" priority="8">
      <formula>$P7=3</formula>
    </cfRule>
  </conditionalFormatting>
  <conditionalFormatting sqref="Z7:Z23">
    <cfRule type="expression" dxfId="139" priority="5">
      <formula>$Z7&lt;&gt;$Y7</formula>
    </cfRule>
  </conditionalFormatting>
  <conditionalFormatting sqref="H7:H23">
    <cfRule type="cellIs" dxfId="138" priority="1" operator="equal">
      <formula>0.78125</formula>
    </cfRule>
    <cfRule type="cellIs" dxfId="137" priority="2" operator="equal">
      <formula>0.777777777777778</formula>
    </cfRule>
    <cfRule type="cellIs" dxfId="136" priority="3" operator="equal">
      <formula>0.774305555555555</formula>
    </cfRule>
    <cfRule type="cellIs" dxfId="135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Y7" sqref="Y7:Y2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3</v>
      </c>
      <c r="Q2" s="95" t="s">
        <v>60</v>
      </c>
      <c r="R2" s="13"/>
      <c r="S2" s="94" t="s">
        <v>3</v>
      </c>
      <c r="T2" s="93">
        <f>MAX(G7:G24)</f>
        <v>686.8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Hård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45104</v>
      </c>
      <c r="M4" s="131"/>
      <c r="O4" s="89" t="s">
        <v>1</v>
      </c>
      <c r="P4" s="88">
        <v>8.3000000000000007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594.79999999999995</v>
      </c>
      <c r="H7" s="105">
        <v>0.77430555555555547</v>
      </c>
      <c r="I7" s="58">
        <v>0.84803240740740737</v>
      </c>
      <c r="J7" s="61">
        <f t="shared" ref="J7:J23" si="1">IF(I7&gt;0,I7-H7,0)</f>
        <v>7.3726851851851904E-2</v>
      </c>
      <c r="K7" s="60">
        <f t="shared" ref="K7:K23" si="2">(HOUR(J7)*3600)+(MINUTE(J7)*60)+SECOND(J7)</f>
        <v>6370</v>
      </c>
      <c r="L7" s="35">
        <f t="shared" ref="L7:L23" si="3">IF(G7=0,"vælg vindbane",IF(I7=0,13500,K7+($T$2*$P$4-G7*$P$4))/24/60/60)</f>
        <v>8.2564814814814813E-2</v>
      </c>
      <c r="M7" s="37">
        <f t="shared" ref="M7:M23" si="4">IF(I7=0,"DNS",IF($P$2=0,"vindbane",RANK(L7,$L$7:$L$23,1)))</f>
        <v>2</v>
      </c>
      <c r="N7" s="36"/>
      <c r="O7" s="35">
        <f t="shared" ref="O7:O23" si="5">IF(G7=0,"vælg vindbane",IF(I7&gt;0,L7-($P$4*Y7)/24/60/60,13500/24/60/60))</f>
        <v>7.8241898148148151E-2</v>
      </c>
      <c r="P7" s="34">
        <f t="shared" ref="P7:P23" si="6">IF(I7=0,"DNS",RANK(O7,$O$7:$O$23,1))</f>
        <v>4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594.79999999999995</v>
      </c>
      <c r="H8" s="102">
        <v>0.77430555555555547</v>
      </c>
      <c r="I8" s="54">
        <v>0.85030092592592599</v>
      </c>
      <c r="J8" s="53">
        <f t="shared" si="1"/>
        <v>7.5995370370370519E-2</v>
      </c>
      <c r="K8" s="52">
        <f t="shared" si="2"/>
        <v>6566</v>
      </c>
      <c r="L8" s="49">
        <f t="shared" si="3"/>
        <v>8.4833333333333344E-2</v>
      </c>
      <c r="M8" s="51">
        <f t="shared" si="4"/>
        <v>4</v>
      </c>
      <c r="N8" s="50"/>
      <c r="O8" s="49">
        <f t="shared" si="5"/>
        <v>7.4938657407407419E-2</v>
      </c>
      <c r="P8" s="48">
        <f t="shared" si="6"/>
        <v>3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103</v>
      </c>
      <c r="Z8" s="29">
        <f t="shared" ref="Z8:Z23" si="8">IF(P8=1,Y8-30,IF(P8=2,Y8-20,IF(P8=3,Y8-10,Y8)))</f>
        <v>93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594.79999999999995</v>
      </c>
      <c r="H9" s="102">
        <v>0.77430555555555547</v>
      </c>
      <c r="I9" s="54">
        <v>0.85927083333333332</v>
      </c>
      <c r="J9" s="53">
        <f t="shared" si="1"/>
        <v>8.4965277777777848E-2</v>
      </c>
      <c r="K9" s="52">
        <f t="shared" si="2"/>
        <v>7341</v>
      </c>
      <c r="L9" s="49">
        <f t="shared" si="3"/>
        <v>9.3803240740740743E-2</v>
      </c>
      <c r="M9" s="51">
        <f t="shared" si="4"/>
        <v>5</v>
      </c>
      <c r="N9" s="50"/>
      <c r="O9" s="49">
        <f t="shared" si="5"/>
        <v>8.0065972222222226E-2</v>
      </c>
      <c r="P9" s="48">
        <f t="shared" si="6"/>
        <v>5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75</v>
      </c>
      <c r="E10" s="56" t="s">
        <v>27</v>
      </c>
      <c r="F10" s="56" t="s">
        <v>25</v>
      </c>
      <c r="G10" s="55">
        <f t="shared" si="0"/>
        <v>594.79999999999995</v>
      </c>
      <c r="H10" s="102">
        <v>0.77430555555555547</v>
      </c>
      <c r="I10" s="54"/>
      <c r="J10" s="53">
        <f t="shared" si="1"/>
        <v>0</v>
      </c>
      <c r="K10" s="52">
        <f t="shared" si="2"/>
        <v>0</v>
      </c>
      <c r="L10" s="49">
        <f t="shared" si="3"/>
        <v>0.15625</v>
      </c>
      <c r="M10" s="51" t="str">
        <f t="shared" si="4"/>
        <v>DNS</v>
      </c>
      <c r="N10" s="50"/>
      <c r="O10" s="49">
        <f t="shared" si="5"/>
        <v>0.15625</v>
      </c>
      <c r="P10" s="48" t="str">
        <f t="shared" si="6"/>
        <v>DNS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686.8</v>
      </c>
      <c r="H11" s="102">
        <v>0.77430555555555503</v>
      </c>
      <c r="I11" s="54">
        <v>0.84589120370370363</v>
      </c>
      <c r="J11" s="53">
        <f t="shared" si="1"/>
        <v>7.1585648148148606E-2</v>
      </c>
      <c r="K11" s="52">
        <f t="shared" si="2"/>
        <v>6185</v>
      </c>
      <c r="L11" s="49">
        <f t="shared" si="3"/>
        <v>7.1585648148148134E-2</v>
      </c>
      <c r="M11" s="51">
        <f t="shared" si="4"/>
        <v>1</v>
      </c>
      <c r="N11" s="50"/>
      <c r="O11" s="49">
        <f t="shared" si="5"/>
        <v>5.6791666666666657E-2</v>
      </c>
      <c r="P11" s="48">
        <f t="shared" si="6"/>
        <v>1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124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566</v>
      </c>
      <c r="H12" s="102">
        <v>0.77430555555555547</v>
      </c>
      <c r="I12" s="58"/>
      <c r="J12" s="39">
        <f t="shared" si="1"/>
        <v>0</v>
      </c>
      <c r="K12" s="38">
        <f t="shared" si="2"/>
        <v>0</v>
      </c>
      <c r="L12" s="35">
        <f t="shared" si="3"/>
        <v>0.15625</v>
      </c>
      <c r="M12" s="37" t="str">
        <f t="shared" si="4"/>
        <v>DNS</v>
      </c>
      <c r="N12" s="36"/>
      <c r="O12" s="35">
        <f t="shared" si="5"/>
        <v>0.15625</v>
      </c>
      <c r="P12" s="34" t="str">
        <f t="shared" si="6"/>
        <v>DNS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67</v>
      </c>
      <c r="F13" s="42" t="s">
        <v>28</v>
      </c>
      <c r="G13" s="41">
        <f t="shared" si="0"/>
        <v>607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590.6</v>
      </c>
      <c r="H14" s="102">
        <v>0.77430555555555503</v>
      </c>
      <c r="I14" s="54"/>
      <c r="J14" s="53">
        <f t="shared" si="1"/>
        <v>0</v>
      </c>
      <c r="K14" s="52">
        <f t="shared" si="2"/>
        <v>0</v>
      </c>
      <c r="L14" s="49">
        <f t="shared" si="3"/>
        <v>0.15625</v>
      </c>
      <c r="M14" s="51" t="str">
        <f t="shared" si="4"/>
        <v>DNS</v>
      </c>
      <c r="N14" s="50"/>
      <c r="O14" s="49">
        <f t="shared" si="5"/>
        <v>0.15625</v>
      </c>
      <c r="P14" s="48" t="str">
        <f t="shared" si="6"/>
        <v>DNS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85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38</v>
      </c>
      <c r="D15" s="42" t="s">
        <v>51</v>
      </c>
      <c r="E15" s="42" t="s">
        <v>63</v>
      </c>
      <c r="F15" s="42" t="s">
        <v>28</v>
      </c>
      <c r="G15" s="41">
        <f t="shared" si="0"/>
        <v>525.4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50</v>
      </c>
      <c r="D16" s="42" t="s">
        <v>62</v>
      </c>
      <c r="E16" s="42" t="s">
        <v>39</v>
      </c>
      <c r="F16" s="42" t="s">
        <v>28</v>
      </c>
      <c r="G16" s="41">
        <f t="shared" si="0"/>
        <v>533</v>
      </c>
      <c r="H16" s="102">
        <v>0.77777777777777779</v>
      </c>
      <c r="I16" s="58"/>
      <c r="J16" s="39">
        <f t="shared" si="1"/>
        <v>0</v>
      </c>
      <c r="K16" s="38">
        <f t="shared" si="2"/>
        <v>0</v>
      </c>
      <c r="L16" s="35">
        <f t="shared" si="3"/>
        <v>0.15625</v>
      </c>
      <c r="M16" s="37" t="str">
        <f t="shared" si="4"/>
        <v>DNS</v>
      </c>
      <c r="N16" s="36"/>
      <c r="O16" s="35">
        <f t="shared" si="5"/>
        <v>0.15625</v>
      </c>
      <c r="P16" s="34" t="str">
        <f t="shared" si="6"/>
        <v>DNS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-56</v>
      </c>
      <c r="Z16" s="29">
        <f t="shared" si="8"/>
        <v>-56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47</v>
      </c>
      <c r="D17" s="56" t="s">
        <v>49</v>
      </c>
      <c r="E17" s="56" t="s">
        <v>48</v>
      </c>
      <c r="F17" s="56" t="s">
        <v>28</v>
      </c>
      <c r="G17" s="55">
        <f t="shared" si="0"/>
        <v>537.4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40</v>
      </c>
      <c r="D18" s="42" t="s">
        <v>41</v>
      </c>
      <c r="E18" s="42" t="s">
        <v>42</v>
      </c>
      <c r="F18" s="42" t="s">
        <v>28</v>
      </c>
      <c r="G18" s="41">
        <f t="shared" si="0"/>
        <v>558.4</v>
      </c>
      <c r="H18" s="102">
        <v>0.77777777777777779</v>
      </c>
      <c r="I18" s="58"/>
      <c r="J18" s="39">
        <f t="shared" si="1"/>
        <v>0</v>
      </c>
      <c r="K18" s="38">
        <f t="shared" si="2"/>
        <v>0</v>
      </c>
      <c r="L18" s="35">
        <f t="shared" si="3"/>
        <v>0.15625</v>
      </c>
      <c r="M18" s="37" t="str">
        <f t="shared" si="4"/>
        <v>DNS</v>
      </c>
      <c r="N18" s="36"/>
      <c r="O18" s="35">
        <f t="shared" si="5"/>
        <v>0.15625</v>
      </c>
      <c r="P18" s="34" t="str">
        <f t="shared" si="6"/>
        <v>DNS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-4</v>
      </c>
      <c r="Z18" s="29">
        <f t="shared" si="8"/>
        <v>-4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43</v>
      </c>
      <c r="D19" s="56" t="s">
        <v>44</v>
      </c>
      <c r="E19" s="56" t="s">
        <v>45</v>
      </c>
      <c r="F19" s="56" t="s">
        <v>28</v>
      </c>
      <c r="G19" s="55">
        <f t="shared" si="0"/>
        <v>502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64</v>
      </c>
      <c r="D20" s="42" t="s">
        <v>66</v>
      </c>
      <c r="E20" s="42" t="s">
        <v>65</v>
      </c>
      <c r="F20" s="42"/>
      <c r="G20" s="41">
        <f t="shared" si="0"/>
        <v>489</v>
      </c>
      <c r="H20" s="102">
        <v>0.77083333333333337</v>
      </c>
      <c r="I20" s="40">
        <v>0.83620370370370367</v>
      </c>
      <c r="J20" s="39">
        <f t="shared" si="1"/>
        <v>6.5370370370370301E-2</v>
      </c>
      <c r="K20" s="38">
        <f t="shared" si="2"/>
        <v>5648</v>
      </c>
      <c r="L20" s="35">
        <f t="shared" si="3"/>
        <v>8.437199074074074E-2</v>
      </c>
      <c r="M20" s="37">
        <f t="shared" si="4"/>
        <v>3</v>
      </c>
      <c r="N20" s="36"/>
      <c r="O20" s="35">
        <f t="shared" si="5"/>
        <v>6.3237731481481485E-2</v>
      </c>
      <c r="P20" s="34">
        <f t="shared" si="6"/>
        <v>2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200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69</v>
      </c>
      <c r="D21" s="56"/>
      <c r="E21" s="56" t="s">
        <v>70</v>
      </c>
      <c r="F21" s="56"/>
      <c r="G21" s="55">
        <f t="shared" si="0"/>
        <v>556</v>
      </c>
      <c r="H21" s="102">
        <v>0.76874999999999993</v>
      </c>
      <c r="I21" s="54"/>
      <c r="J21" s="53">
        <f t="shared" si="1"/>
        <v>0</v>
      </c>
      <c r="K21" s="52">
        <f t="shared" si="2"/>
        <v>0</v>
      </c>
      <c r="L21" s="49">
        <f t="shared" si="3"/>
        <v>0.15625</v>
      </c>
      <c r="M21" s="51" t="str">
        <f t="shared" si="4"/>
        <v>DNS</v>
      </c>
      <c r="N21" s="50"/>
      <c r="O21" s="49">
        <f t="shared" si="5"/>
        <v>0.15625</v>
      </c>
      <c r="P21" s="48" t="str">
        <f t="shared" si="6"/>
        <v>DNS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245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71</v>
      </c>
      <c r="D22" s="42" t="s">
        <v>72</v>
      </c>
      <c r="E22" s="42" t="s">
        <v>74</v>
      </c>
      <c r="F22" s="42"/>
      <c r="G22" s="41">
        <f t="shared" si="0"/>
        <v>463.4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73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34" priority="9">
      <formula>$M7=1</formula>
    </cfRule>
    <cfRule type="expression" dxfId="133" priority="10">
      <formula>$M7=2</formula>
    </cfRule>
    <cfRule type="expression" dxfId="132" priority="11">
      <formula>$M7=3</formula>
    </cfRule>
  </conditionalFormatting>
  <conditionalFormatting sqref="O7:P23">
    <cfRule type="expression" dxfId="131" priority="6">
      <formula>$P7=1</formula>
    </cfRule>
    <cfRule type="expression" dxfId="130" priority="7">
      <formula>$P7=2</formula>
    </cfRule>
    <cfRule type="expression" dxfId="129" priority="8">
      <formula>$P7=3</formula>
    </cfRule>
  </conditionalFormatting>
  <conditionalFormatting sqref="Z7:Z23">
    <cfRule type="expression" dxfId="128" priority="5">
      <formula>$Z7&lt;&gt;$Y7</formula>
    </cfRule>
  </conditionalFormatting>
  <conditionalFormatting sqref="H7:H23">
    <cfRule type="cellIs" dxfId="127" priority="1" operator="equal">
      <formula>0.78125</formula>
    </cfRule>
    <cfRule type="cellIs" dxfId="126" priority="2" operator="equal">
      <formula>0.777777777777778</formula>
    </cfRule>
    <cfRule type="cellIs" dxfId="125" priority="3" operator="equal">
      <formula>0.774305555555555</formula>
    </cfRule>
    <cfRule type="cellIs" dxfId="124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X1001"/>
  <sheetViews>
    <sheetView workbookViewId="0">
      <selection activeCell="I12" sqref="I12"/>
    </sheetView>
  </sheetViews>
  <sheetFormatPr defaultColWidth="12.5703125" defaultRowHeight="15" customHeight="1" outlineLevelCol="1"/>
  <cols>
    <col min="1" max="1" width="3.42578125" style="1" customWidth="1"/>
    <col min="2" max="2" width="8.5703125" style="1" customWidth="1"/>
    <col min="3" max="3" width="14.5703125" style="1" customWidth="1"/>
    <col min="4" max="4" width="11.85546875" style="1" customWidth="1"/>
    <col min="5" max="5" width="23.85546875" style="1" customWidth="1"/>
    <col min="6" max="6" width="5.7109375" style="1" hidden="1" customWidth="1" outlineLevel="1"/>
    <col min="7" max="7" width="6.85546875" style="1" hidden="1" customWidth="1" outlineLevel="1"/>
    <col min="8" max="8" width="18" style="1" hidden="1" customWidth="1" outlineLevel="1"/>
    <col min="9" max="9" width="15.140625" style="1" customWidth="1" collapsed="1"/>
    <col min="10" max="10" width="15.42578125" style="1" hidden="1" customWidth="1" outlineLevel="1"/>
    <col min="11" max="11" width="9.5703125" style="1" hidden="1" customWidth="1" outlineLevel="1"/>
    <col min="12" max="12" width="12.5703125" style="1" customWidth="1" collapsed="1"/>
    <col min="13" max="13" width="10.140625" style="1" customWidth="1"/>
    <col min="14" max="14" width="2.85546875" style="1" customWidth="1"/>
    <col min="15" max="15" width="12.5703125" style="1" customWidth="1"/>
    <col min="16" max="16" width="10.140625" style="1" customWidth="1"/>
    <col min="17" max="17" width="16.140625" style="1" customWidth="1"/>
    <col min="18" max="24" width="8.5703125" style="1" hidden="1" customWidth="1" outlineLevel="1"/>
    <col min="25" max="25" width="11.140625" style="1" customWidth="1" collapsed="1"/>
    <col min="26" max="26" width="19.5703125" style="1" bestFit="1" customWidth="1"/>
    <col min="27" max="27" width="8.5703125" style="1" customWidth="1"/>
    <col min="28" max="28" width="9.28515625" style="1" customWidth="1"/>
    <col min="29" max="34" width="14" style="1" customWidth="1"/>
    <col min="35" max="44" width="8.5703125" style="1" customWidth="1"/>
    <col min="45" max="16384" width="12.5703125" style="1"/>
  </cols>
  <sheetData>
    <row r="1" spans="1:76" ht="17.2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9"/>
      <c r="P1" s="1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</row>
    <row r="2" spans="1:76" ht="26.25">
      <c r="A2" s="98" t="s">
        <v>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89" t="s">
        <v>0</v>
      </c>
      <c r="P2" s="96">
        <v>2</v>
      </c>
      <c r="Q2" s="95" t="s">
        <v>60</v>
      </c>
      <c r="R2" s="13"/>
      <c r="S2" s="94" t="s">
        <v>3</v>
      </c>
      <c r="T2" s="93">
        <f>MAX(G7:G24)</f>
        <v>683</v>
      </c>
      <c r="U2" s="13"/>
      <c r="V2" s="13"/>
      <c r="W2" s="13"/>
      <c r="X2" s="13"/>
      <c r="Y2" s="13"/>
      <c r="Z2" s="13"/>
      <c r="AA2" s="13"/>
      <c r="AB2" s="13"/>
      <c r="AC2" s="13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76" s="6" customFormat="1" ht="16.5" customHeight="1">
      <c r="A3" s="13"/>
      <c r="B3" s="14"/>
      <c r="C3" s="13"/>
      <c r="D3" s="13"/>
      <c r="E3" s="13"/>
      <c r="F3" s="13"/>
      <c r="G3" s="14"/>
      <c r="H3" s="14"/>
      <c r="I3" s="14"/>
      <c r="L3" s="14"/>
      <c r="O3" s="92" t="s">
        <v>59</v>
      </c>
      <c r="P3" s="91" t="str">
        <f>IF($P$2=1,"Cirkel Let",IF($P$2=2,"Cirkel Mellem",IF($P$2=3,"Cirkel Hård",IF($P$2=4,"Op/Ned Let",IF($P$2=5,"Op/Ned Mellem",IF($P$2=6,"Op/Ned Hård",""))))))</f>
        <v>Cirkel Mellem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76" s="6" customFormat="1" ht="16.5" customHeight="1">
      <c r="A4" s="13"/>
      <c r="B4" s="14"/>
      <c r="C4" s="13"/>
      <c r="E4" s="13"/>
      <c r="F4" s="13"/>
      <c r="I4" s="90" t="s">
        <v>2</v>
      </c>
      <c r="L4" s="131">
        <v>45111</v>
      </c>
      <c r="M4" s="131"/>
      <c r="O4" s="89" t="s">
        <v>1</v>
      </c>
      <c r="P4" s="88">
        <v>6.89</v>
      </c>
      <c r="R4" s="87" t="s">
        <v>5</v>
      </c>
      <c r="S4" s="86" t="s">
        <v>5</v>
      </c>
      <c r="T4" s="86" t="s">
        <v>5</v>
      </c>
      <c r="U4" s="86" t="s">
        <v>6</v>
      </c>
      <c r="V4" s="86" t="s">
        <v>6</v>
      </c>
      <c r="W4" s="86" t="s">
        <v>6</v>
      </c>
      <c r="X4" s="85" t="s">
        <v>4</v>
      </c>
      <c r="Y4" s="13"/>
      <c r="Z4" s="13"/>
      <c r="AA4" s="13"/>
      <c r="AB4" s="13"/>
      <c r="AC4" s="13"/>
      <c r="AQ4" s="13"/>
      <c r="AR4" s="13"/>
    </row>
    <row r="5" spans="1:76" s="6" customFormat="1" ht="18.75" customHeight="1" thickBot="1">
      <c r="A5" s="13"/>
      <c r="B5" s="14"/>
      <c r="C5" s="84"/>
      <c r="D5" s="13"/>
      <c r="E5" s="13"/>
      <c r="F5" s="13"/>
      <c r="G5" s="14"/>
      <c r="H5" s="14"/>
      <c r="I5" s="14"/>
      <c r="L5" s="14"/>
      <c r="M5" s="83"/>
      <c r="N5" s="83"/>
      <c r="O5" s="14"/>
      <c r="R5" s="82" t="s">
        <v>8</v>
      </c>
      <c r="S5" s="14" t="s">
        <v>9</v>
      </c>
      <c r="T5" s="14" t="s">
        <v>10</v>
      </c>
      <c r="U5" s="14" t="s">
        <v>8</v>
      </c>
      <c r="V5" s="14" t="s">
        <v>9</v>
      </c>
      <c r="W5" s="14" t="s">
        <v>10</v>
      </c>
      <c r="X5" s="81" t="s">
        <v>7</v>
      </c>
      <c r="Y5" s="13" t="s">
        <v>58</v>
      </c>
      <c r="Z5" s="13"/>
      <c r="AA5" s="13"/>
      <c r="AB5" s="13"/>
      <c r="AC5" s="13"/>
      <c r="AQ5" s="13"/>
      <c r="AR5" s="13"/>
    </row>
    <row r="6" spans="1:76" ht="12.75" customHeight="1">
      <c r="A6" s="80"/>
      <c r="B6" s="77" t="s">
        <v>11</v>
      </c>
      <c r="C6" s="71" t="s">
        <v>12</v>
      </c>
      <c r="D6" s="71" t="s">
        <v>13</v>
      </c>
      <c r="E6" s="71" t="s">
        <v>14</v>
      </c>
      <c r="F6" s="71" t="s">
        <v>15</v>
      </c>
      <c r="G6" s="77" t="s">
        <v>16</v>
      </c>
      <c r="H6" s="77" t="s">
        <v>17</v>
      </c>
      <c r="I6" s="79" t="s">
        <v>18</v>
      </c>
      <c r="J6" s="78" t="s">
        <v>19</v>
      </c>
      <c r="K6" s="77" t="s">
        <v>20</v>
      </c>
      <c r="L6" s="76" t="s">
        <v>57</v>
      </c>
      <c r="M6" s="75" t="s">
        <v>56</v>
      </c>
      <c r="N6" s="74"/>
      <c r="O6" s="73" t="s">
        <v>55</v>
      </c>
      <c r="P6" s="72" t="s">
        <v>54</v>
      </c>
      <c r="Q6" s="71" t="s">
        <v>13</v>
      </c>
      <c r="R6" s="70">
        <v>1</v>
      </c>
      <c r="S6" s="70">
        <v>2</v>
      </c>
      <c r="T6" s="70">
        <v>3</v>
      </c>
      <c r="U6" s="70">
        <v>4</v>
      </c>
      <c r="V6" s="70">
        <v>5</v>
      </c>
      <c r="W6" s="70">
        <v>6</v>
      </c>
      <c r="X6" s="69" t="s">
        <v>21</v>
      </c>
      <c r="Y6" s="68" t="s">
        <v>53</v>
      </c>
      <c r="Z6" s="67" t="s">
        <v>52</v>
      </c>
      <c r="AA6" s="66"/>
      <c r="AB6" s="66"/>
      <c r="AC6" s="6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76" s="6" customFormat="1" ht="12.75" customHeight="1">
      <c r="A7" s="65"/>
      <c r="B7" s="64">
        <v>27</v>
      </c>
      <c r="C7" s="63" t="s">
        <v>22</v>
      </c>
      <c r="D7" s="63" t="s">
        <v>23</v>
      </c>
      <c r="E7" s="63" t="s">
        <v>24</v>
      </c>
      <c r="F7" s="63" t="s">
        <v>25</v>
      </c>
      <c r="G7" s="62">
        <f t="shared" ref="G7:G23" si="0">IF($P$2=1,R7,0)+IF($P$2=2,S7,0)+IF($P$2=3,T7,0)+IF($P$2=4,U7,0)+IF($P$2=5,V7,0)+IF($P$2=6,W7,0)+IF($P$2=7,X7,0)</f>
        <v>668</v>
      </c>
      <c r="H7" s="105">
        <v>0.77430555555555547</v>
      </c>
      <c r="I7" s="58"/>
      <c r="J7" s="61">
        <f t="shared" ref="J7:J23" si="1">IF(I7&gt;0,I7-H7,0)</f>
        <v>0</v>
      </c>
      <c r="K7" s="60">
        <f t="shared" ref="K7:K23" si="2">(HOUR(J7)*3600)+(MINUTE(J7)*60)+SECOND(J7)</f>
        <v>0</v>
      </c>
      <c r="L7" s="35">
        <f t="shared" ref="L7:L23" si="3">IF(G7=0,"vælg vindbane",IF(I7=0,13500,K7+($T$2*$P$4-G7*$P$4))/24/60/60)</f>
        <v>0.15625</v>
      </c>
      <c r="M7" s="37" t="str">
        <f t="shared" ref="M7:M23" si="4">IF(I7=0,"DNS",IF($P$2=0,"vindbane",RANK(L7,$L$7:$L$23,1)))</f>
        <v>DNS</v>
      </c>
      <c r="N7" s="36"/>
      <c r="O7" s="35">
        <f t="shared" ref="O7:O23" si="5">IF(G7=0,"vælg vindbane",IF(I7&gt;0,L7-($P$4*Y7)/24/60/60,13500/24/60/60))</f>
        <v>0.15625</v>
      </c>
      <c r="P7" s="34" t="str">
        <f t="shared" ref="P7:P23" si="6">IF(I7=0,"DNS",RANK(O7,$O$7:$O$23,1))</f>
        <v>DNS</v>
      </c>
      <c r="Q7" s="33" t="str">
        <f t="shared" ref="Q7:Q23" si="7">D7</f>
        <v>B&amp;B</v>
      </c>
      <c r="R7" s="59">
        <v>839.6</v>
      </c>
      <c r="S7" s="59">
        <v>668</v>
      </c>
      <c r="T7" s="59">
        <v>594.79999999999995</v>
      </c>
      <c r="U7" s="59">
        <v>1083.2</v>
      </c>
      <c r="V7" s="59">
        <v>822.2</v>
      </c>
      <c r="W7" s="59">
        <v>717</v>
      </c>
      <c r="X7" s="31">
        <v>675.4</v>
      </c>
      <c r="Y7" s="30">
        <v>45</v>
      </c>
      <c r="Z7" s="29">
        <f>IF(P7=1,Y7-30,IF(P7=2,Y7-20,IF(P7=3,Y7-10,Y7)))</f>
        <v>45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76" s="6" customFormat="1" ht="12.75" customHeight="1">
      <c r="A8" s="57"/>
      <c r="B8" s="50">
        <v>109</v>
      </c>
      <c r="C8" s="56" t="s">
        <v>22</v>
      </c>
      <c r="D8" s="56" t="s">
        <v>26</v>
      </c>
      <c r="E8" s="56" t="s">
        <v>27</v>
      </c>
      <c r="F8" s="56" t="s">
        <v>25</v>
      </c>
      <c r="G8" s="55">
        <f t="shared" si="0"/>
        <v>668</v>
      </c>
      <c r="H8" s="102">
        <v>0.77430555555555547</v>
      </c>
      <c r="I8" s="54"/>
      <c r="J8" s="53">
        <f t="shared" si="1"/>
        <v>0</v>
      </c>
      <c r="K8" s="52">
        <f t="shared" si="2"/>
        <v>0</v>
      </c>
      <c r="L8" s="49">
        <f t="shared" si="3"/>
        <v>0.15625</v>
      </c>
      <c r="M8" s="51" t="str">
        <f t="shared" si="4"/>
        <v>DNS</v>
      </c>
      <c r="N8" s="50"/>
      <c r="O8" s="49">
        <f t="shared" si="5"/>
        <v>0.15625</v>
      </c>
      <c r="P8" s="48" t="str">
        <f t="shared" si="6"/>
        <v>DNS</v>
      </c>
      <c r="Q8" s="47" t="str">
        <f t="shared" si="7"/>
        <v>Ingeborg</v>
      </c>
      <c r="R8" s="46">
        <v>839.6</v>
      </c>
      <c r="S8" s="46">
        <v>668</v>
      </c>
      <c r="T8" s="46">
        <v>594.79999999999995</v>
      </c>
      <c r="U8" s="46">
        <v>1083.2</v>
      </c>
      <c r="V8" s="46">
        <v>822.2</v>
      </c>
      <c r="W8" s="46">
        <v>717</v>
      </c>
      <c r="X8" s="45">
        <v>675.4</v>
      </c>
      <c r="Y8" s="44">
        <v>103</v>
      </c>
      <c r="Z8" s="29">
        <f t="shared" ref="Z8:Z23" si="8">IF(P8=1,Y8-30,IF(P8=2,Y8-20,IF(P8=3,Y8-10,Y8)))</f>
        <v>103</v>
      </c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76" s="6" customFormat="1" ht="12.75" customHeight="1">
      <c r="A9" s="57"/>
      <c r="B9" s="50">
        <v>109</v>
      </c>
      <c r="C9" s="56" t="s">
        <v>22</v>
      </c>
      <c r="D9" s="56" t="s">
        <v>68</v>
      </c>
      <c r="E9" s="56" t="s">
        <v>27</v>
      </c>
      <c r="F9" s="56" t="s">
        <v>25</v>
      </c>
      <c r="G9" s="55">
        <f t="shared" si="0"/>
        <v>668</v>
      </c>
      <c r="H9" s="102">
        <v>0.77430555555555547</v>
      </c>
      <c r="I9" s="54"/>
      <c r="J9" s="53">
        <f t="shared" si="1"/>
        <v>0</v>
      </c>
      <c r="K9" s="52">
        <f t="shared" si="2"/>
        <v>0</v>
      </c>
      <c r="L9" s="49">
        <f t="shared" si="3"/>
        <v>0.15625</v>
      </c>
      <c r="M9" s="51" t="str">
        <f t="shared" si="4"/>
        <v>DNS</v>
      </c>
      <c r="N9" s="50"/>
      <c r="O9" s="49">
        <f t="shared" si="5"/>
        <v>0.15625</v>
      </c>
      <c r="P9" s="48" t="str">
        <f t="shared" si="6"/>
        <v>DNS</v>
      </c>
      <c r="Q9" s="47" t="str">
        <f t="shared" si="7"/>
        <v>rød stribe</v>
      </c>
      <c r="R9" s="46">
        <v>839.6</v>
      </c>
      <c r="S9" s="46">
        <v>668</v>
      </c>
      <c r="T9" s="46">
        <v>594.79999999999995</v>
      </c>
      <c r="U9" s="46">
        <v>1083.2</v>
      </c>
      <c r="V9" s="46">
        <v>822.2</v>
      </c>
      <c r="W9" s="46">
        <v>717</v>
      </c>
      <c r="X9" s="45">
        <v>675.4</v>
      </c>
      <c r="Y9" s="44">
        <v>143</v>
      </c>
      <c r="Z9" s="29">
        <f t="shared" si="8"/>
        <v>143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76" s="6" customFormat="1" ht="12.75" customHeight="1">
      <c r="A10" s="57"/>
      <c r="B10" s="50">
        <v>109</v>
      </c>
      <c r="C10" s="56" t="s">
        <v>22</v>
      </c>
      <c r="D10" s="56" t="s">
        <v>75</v>
      </c>
      <c r="E10" s="56" t="s">
        <v>27</v>
      </c>
      <c r="F10" s="56" t="s">
        <v>25</v>
      </c>
      <c r="G10" s="55">
        <f t="shared" si="0"/>
        <v>668</v>
      </c>
      <c r="H10" s="102">
        <v>0.77430555555555547</v>
      </c>
      <c r="I10" s="54"/>
      <c r="J10" s="53">
        <f t="shared" si="1"/>
        <v>0</v>
      </c>
      <c r="K10" s="52">
        <f t="shared" si="2"/>
        <v>0</v>
      </c>
      <c r="L10" s="49">
        <f t="shared" si="3"/>
        <v>0.15625</v>
      </c>
      <c r="M10" s="51" t="str">
        <f t="shared" si="4"/>
        <v>DNS</v>
      </c>
      <c r="N10" s="50"/>
      <c r="O10" s="49">
        <f t="shared" si="5"/>
        <v>0.15625</v>
      </c>
      <c r="P10" s="48" t="str">
        <f t="shared" si="6"/>
        <v>DNS</v>
      </c>
      <c r="Q10" s="47" t="str">
        <f t="shared" si="7"/>
        <v>Hvid</v>
      </c>
      <c r="R10" s="46">
        <v>839.6</v>
      </c>
      <c r="S10" s="46">
        <v>668</v>
      </c>
      <c r="T10" s="46">
        <v>594.79999999999995</v>
      </c>
      <c r="U10" s="46">
        <v>1083.2</v>
      </c>
      <c r="V10" s="46">
        <v>822.2</v>
      </c>
      <c r="W10" s="46">
        <v>717</v>
      </c>
      <c r="X10" s="45">
        <v>675.4</v>
      </c>
      <c r="Y10" s="44">
        <v>143</v>
      </c>
      <c r="Z10" s="29">
        <f t="shared" si="8"/>
        <v>143</v>
      </c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76" s="6" customFormat="1" ht="12.75" customHeight="1">
      <c r="A11" s="57"/>
      <c r="B11" s="50">
        <v>436</v>
      </c>
      <c r="C11" s="56" t="s">
        <v>29</v>
      </c>
      <c r="D11" s="56" t="s">
        <v>30</v>
      </c>
      <c r="E11" s="56" t="s">
        <v>31</v>
      </c>
      <c r="F11" s="56" t="s">
        <v>28</v>
      </c>
      <c r="G11" s="55">
        <f t="shared" si="0"/>
        <v>655.8</v>
      </c>
      <c r="H11" s="102">
        <v>0.77430555555555503</v>
      </c>
      <c r="I11" s="54">
        <v>0.82268518518518519</v>
      </c>
      <c r="J11" s="53">
        <f t="shared" si="1"/>
        <v>4.8379629629630161E-2</v>
      </c>
      <c r="K11" s="52">
        <f t="shared" si="2"/>
        <v>4180</v>
      </c>
      <c r="L11" s="49">
        <f t="shared" si="3"/>
        <v>5.0548703703703707E-2</v>
      </c>
      <c r="M11" s="51">
        <f t="shared" si="4"/>
        <v>2</v>
      </c>
      <c r="N11" s="50"/>
      <c r="O11" s="49">
        <f t="shared" si="5"/>
        <v>3.8267916666666672E-2</v>
      </c>
      <c r="P11" s="48">
        <f t="shared" si="6"/>
        <v>1</v>
      </c>
      <c r="Q11" s="47" t="str">
        <f t="shared" si="7"/>
        <v>Isabel 2</v>
      </c>
      <c r="R11" s="46">
        <v>823.2</v>
      </c>
      <c r="S11" s="46">
        <v>655.8</v>
      </c>
      <c r="T11" s="46">
        <v>686.8</v>
      </c>
      <c r="U11" s="46">
        <v>1067.4000000000001</v>
      </c>
      <c r="V11" s="46">
        <v>808.6</v>
      </c>
      <c r="W11" s="46">
        <v>698.8</v>
      </c>
      <c r="X11" s="45">
        <v>663.8</v>
      </c>
      <c r="Y11" s="44">
        <v>154</v>
      </c>
      <c r="Z11" s="29">
        <f t="shared" si="8"/>
        <v>124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76" s="6" customFormat="1" ht="12.75" customHeight="1">
      <c r="A12" s="43"/>
      <c r="B12" s="36">
        <v>88</v>
      </c>
      <c r="C12" s="42" t="s">
        <v>32</v>
      </c>
      <c r="D12" s="42" t="s">
        <v>33</v>
      </c>
      <c r="E12" s="42" t="s">
        <v>34</v>
      </c>
      <c r="F12" s="42" t="s">
        <v>28</v>
      </c>
      <c r="G12" s="41">
        <f t="shared" si="0"/>
        <v>633.20000000000005</v>
      </c>
      <c r="H12" s="102">
        <v>0.77430555555555547</v>
      </c>
      <c r="I12" s="58"/>
      <c r="J12" s="39">
        <f t="shared" si="1"/>
        <v>0</v>
      </c>
      <c r="K12" s="38">
        <f t="shared" si="2"/>
        <v>0</v>
      </c>
      <c r="L12" s="35">
        <f t="shared" si="3"/>
        <v>0.15625</v>
      </c>
      <c r="M12" s="37" t="str">
        <f t="shared" si="4"/>
        <v>DNS</v>
      </c>
      <c r="N12" s="36"/>
      <c r="O12" s="35">
        <f t="shared" si="5"/>
        <v>0.15625</v>
      </c>
      <c r="P12" s="34" t="str">
        <f t="shared" si="6"/>
        <v>DNS</v>
      </c>
      <c r="Q12" s="33" t="str">
        <f t="shared" si="7"/>
        <v>Havheksen</v>
      </c>
      <c r="R12" s="59">
        <v>796.6</v>
      </c>
      <c r="S12" s="59">
        <v>633.20000000000005</v>
      </c>
      <c r="T12" s="59">
        <v>566</v>
      </c>
      <c r="U12" s="59">
        <v>1039.5999999999999</v>
      </c>
      <c r="V12" s="59">
        <v>786.6</v>
      </c>
      <c r="W12" s="59">
        <v>680.6</v>
      </c>
      <c r="X12" s="31">
        <v>641</v>
      </c>
      <c r="Y12" s="30">
        <v>74</v>
      </c>
      <c r="Z12" s="29">
        <f t="shared" si="8"/>
        <v>74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76" s="6" customFormat="1" ht="12.75" customHeight="1">
      <c r="A13" s="43"/>
      <c r="B13" s="36">
        <v>220</v>
      </c>
      <c r="C13" s="42" t="s">
        <v>35</v>
      </c>
      <c r="D13" s="42" t="s">
        <v>36</v>
      </c>
      <c r="E13" s="42" t="s">
        <v>67</v>
      </c>
      <c r="F13" s="42" t="s">
        <v>28</v>
      </c>
      <c r="G13" s="41">
        <f t="shared" si="0"/>
        <v>683</v>
      </c>
      <c r="H13" s="102">
        <v>0.77083333333333337</v>
      </c>
      <c r="I13" s="58"/>
      <c r="J13" s="39">
        <f t="shared" si="1"/>
        <v>0</v>
      </c>
      <c r="K13" s="38">
        <f t="shared" si="2"/>
        <v>0</v>
      </c>
      <c r="L13" s="35">
        <f t="shared" si="3"/>
        <v>0.15625</v>
      </c>
      <c r="M13" s="37" t="str">
        <f t="shared" si="4"/>
        <v>DNS</v>
      </c>
      <c r="N13" s="36"/>
      <c r="O13" s="35">
        <f t="shared" si="5"/>
        <v>0.15625</v>
      </c>
      <c r="P13" s="34" t="str">
        <f t="shared" si="6"/>
        <v>DNS</v>
      </c>
      <c r="Q13" s="33" t="str">
        <f t="shared" si="7"/>
        <v>Rap</v>
      </c>
      <c r="R13" s="59">
        <v>869</v>
      </c>
      <c r="S13" s="59">
        <v>683</v>
      </c>
      <c r="T13" s="59">
        <v>607</v>
      </c>
      <c r="U13" s="59">
        <v>1138</v>
      </c>
      <c r="V13" s="59">
        <v>844</v>
      </c>
      <c r="W13" s="59">
        <v>730</v>
      </c>
      <c r="X13" s="31">
        <v>692</v>
      </c>
      <c r="Y13" s="30">
        <v>159</v>
      </c>
      <c r="Z13" s="29">
        <f t="shared" si="8"/>
        <v>159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76" s="6" customFormat="1" ht="12.75" customHeight="1">
      <c r="A14" s="57"/>
      <c r="B14" s="50">
        <v>272</v>
      </c>
      <c r="C14" s="56" t="s">
        <v>35</v>
      </c>
      <c r="D14" s="56" t="s">
        <v>37</v>
      </c>
      <c r="E14" s="56" t="s">
        <v>46</v>
      </c>
      <c r="F14" s="56" t="s">
        <v>28</v>
      </c>
      <c r="G14" s="55">
        <f t="shared" si="0"/>
        <v>655.6</v>
      </c>
      <c r="H14" s="102">
        <v>0.77430555555555503</v>
      </c>
      <c r="I14" s="54"/>
      <c r="J14" s="53">
        <f t="shared" si="1"/>
        <v>0</v>
      </c>
      <c r="K14" s="52">
        <f t="shared" si="2"/>
        <v>0</v>
      </c>
      <c r="L14" s="49">
        <f t="shared" si="3"/>
        <v>0.15625</v>
      </c>
      <c r="M14" s="51" t="str">
        <f t="shared" si="4"/>
        <v>DNS</v>
      </c>
      <c r="N14" s="50"/>
      <c r="O14" s="49">
        <f t="shared" si="5"/>
        <v>0.15625</v>
      </c>
      <c r="P14" s="48" t="str">
        <f t="shared" si="6"/>
        <v>DNS</v>
      </c>
      <c r="Q14" s="47" t="str">
        <f t="shared" si="7"/>
        <v>Rup</v>
      </c>
      <c r="R14" s="46">
        <v>802.2</v>
      </c>
      <c r="S14" s="46">
        <v>655.6</v>
      </c>
      <c r="T14" s="46">
        <v>590.6</v>
      </c>
      <c r="U14" s="46">
        <v>1038.2</v>
      </c>
      <c r="V14" s="46">
        <v>804.4</v>
      </c>
      <c r="W14" s="46">
        <v>706.2</v>
      </c>
      <c r="X14" s="45">
        <v>661.4</v>
      </c>
      <c r="Y14" s="44">
        <v>85</v>
      </c>
      <c r="Z14" s="29">
        <f t="shared" si="8"/>
        <v>85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76" s="6" customFormat="1" ht="12.75" customHeight="1">
      <c r="A15" s="43"/>
      <c r="B15" s="36">
        <v>135</v>
      </c>
      <c r="C15" s="42" t="s">
        <v>38</v>
      </c>
      <c r="D15" s="42" t="s">
        <v>51</v>
      </c>
      <c r="E15" s="42" t="s">
        <v>63</v>
      </c>
      <c r="F15" s="42" t="s">
        <v>28</v>
      </c>
      <c r="G15" s="41">
        <f t="shared" si="0"/>
        <v>593.6</v>
      </c>
      <c r="H15" s="102">
        <v>0.77430555555555547</v>
      </c>
      <c r="I15" s="58"/>
      <c r="J15" s="39">
        <f t="shared" si="1"/>
        <v>0</v>
      </c>
      <c r="K15" s="38">
        <f t="shared" si="2"/>
        <v>0</v>
      </c>
      <c r="L15" s="35">
        <f t="shared" si="3"/>
        <v>0.15625</v>
      </c>
      <c r="M15" s="37" t="str">
        <f t="shared" si="4"/>
        <v>DNS</v>
      </c>
      <c r="N15" s="36"/>
      <c r="O15" s="35">
        <f t="shared" si="5"/>
        <v>0.15625</v>
      </c>
      <c r="P15" s="34" t="str">
        <f t="shared" si="6"/>
        <v>DNS</v>
      </c>
      <c r="Q15" s="33" t="str">
        <f t="shared" si="7"/>
        <v>Ichi Ban</v>
      </c>
      <c r="R15" s="59">
        <v>727.6</v>
      </c>
      <c r="S15" s="59">
        <v>593.6</v>
      </c>
      <c r="T15" s="59">
        <v>525.4</v>
      </c>
      <c r="U15" s="59">
        <v>959.6</v>
      </c>
      <c r="V15" s="59">
        <v>750.4</v>
      </c>
      <c r="W15" s="59">
        <v>653.6</v>
      </c>
      <c r="X15" s="31">
        <v>596.6</v>
      </c>
      <c r="Y15" s="30">
        <v>120</v>
      </c>
      <c r="Z15" s="29">
        <f t="shared" si="8"/>
        <v>120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76" s="6" customFormat="1" ht="12.75" customHeight="1">
      <c r="A16" s="43"/>
      <c r="B16" s="36">
        <v>153</v>
      </c>
      <c r="C16" s="42" t="s">
        <v>50</v>
      </c>
      <c r="D16" s="42" t="s">
        <v>62</v>
      </c>
      <c r="E16" s="42" t="s">
        <v>39</v>
      </c>
      <c r="F16" s="42" t="s">
        <v>28</v>
      </c>
      <c r="G16" s="41">
        <f t="shared" si="0"/>
        <v>612.20000000000005</v>
      </c>
      <c r="H16" s="102">
        <v>0.77777777777777779</v>
      </c>
      <c r="I16" s="58"/>
      <c r="J16" s="39">
        <f t="shared" si="1"/>
        <v>0</v>
      </c>
      <c r="K16" s="38">
        <f t="shared" si="2"/>
        <v>0</v>
      </c>
      <c r="L16" s="35">
        <f t="shared" si="3"/>
        <v>0.15625</v>
      </c>
      <c r="M16" s="37" t="str">
        <f t="shared" si="4"/>
        <v>DNS</v>
      </c>
      <c r="N16" s="36"/>
      <c r="O16" s="35">
        <f t="shared" si="5"/>
        <v>0.15625</v>
      </c>
      <c r="P16" s="34" t="str">
        <f t="shared" si="6"/>
        <v>DNS</v>
      </c>
      <c r="Q16" s="33" t="str">
        <f t="shared" si="7"/>
        <v>Tøf Tøf</v>
      </c>
      <c r="R16" s="32">
        <v>744.4</v>
      </c>
      <c r="S16" s="32">
        <v>612.20000000000005</v>
      </c>
      <c r="T16" s="32">
        <v>533</v>
      </c>
      <c r="U16" s="32">
        <v>967.2</v>
      </c>
      <c r="V16" s="32">
        <v>777</v>
      </c>
      <c r="W16" s="32">
        <v>667.4</v>
      </c>
      <c r="X16" s="31">
        <v>612.20000000000005</v>
      </c>
      <c r="Y16" s="30">
        <v>-56</v>
      </c>
      <c r="Z16" s="29">
        <f t="shared" si="8"/>
        <v>-56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6" customFormat="1" ht="12.75" customHeight="1">
      <c r="A17" s="57"/>
      <c r="B17" s="50">
        <v>100</v>
      </c>
      <c r="C17" s="56" t="s">
        <v>47</v>
      </c>
      <c r="D17" s="56" t="s">
        <v>49</v>
      </c>
      <c r="E17" s="56" t="s">
        <v>48</v>
      </c>
      <c r="F17" s="56" t="s">
        <v>28</v>
      </c>
      <c r="G17" s="55">
        <f t="shared" si="0"/>
        <v>606.6</v>
      </c>
      <c r="H17" s="102">
        <v>0.77430555555555503</v>
      </c>
      <c r="I17" s="54"/>
      <c r="J17" s="53">
        <f t="shared" si="1"/>
        <v>0</v>
      </c>
      <c r="K17" s="52">
        <f t="shared" si="2"/>
        <v>0</v>
      </c>
      <c r="L17" s="49">
        <f t="shared" si="3"/>
        <v>0.15625</v>
      </c>
      <c r="M17" s="51" t="str">
        <f t="shared" si="4"/>
        <v>DNS</v>
      </c>
      <c r="N17" s="50"/>
      <c r="O17" s="49">
        <f t="shared" si="5"/>
        <v>0.15625</v>
      </c>
      <c r="P17" s="48" t="str">
        <f t="shared" si="6"/>
        <v>DNS</v>
      </c>
      <c r="Q17" s="47" t="str">
        <f t="shared" si="7"/>
        <v>Vento</v>
      </c>
      <c r="R17" s="46">
        <v>770.8</v>
      </c>
      <c r="S17" s="46">
        <v>606.6</v>
      </c>
      <c r="T17" s="46">
        <v>537.4</v>
      </c>
      <c r="U17" s="46">
        <v>1010</v>
      </c>
      <c r="V17" s="46">
        <v>756.2</v>
      </c>
      <c r="W17" s="46">
        <v>648.79999999999995</v>
      </c>
      <c r="X17" s="45">
        <v>614</v>
      </c>
      <c r="Y17" s="44">
        <v>165</v>
      </c>
      <c r="Z17" s="29">
        <f t="shared" si="8"/>
        <v>165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6" customFormat="1" ht="12.75" customHeight="1">
      <c r="A18" s="43"/>
      <c r="B18" s="36">
        <v>225</v>
      </c>
      <c r="C18" s="42" t="s">
        <v>40</v>
      </c>
      <c r="D18" s="42" t="s">
        <v>41</v>
      </c>
      <c r="E18" s="42" t="s">
        <v>42</v>
      </c>
      <c r="F18" s="42" t="s">
        <v>28</v>
      </c>
      <c r="G18" s="41">
        <f t="shared" si="0"/>
        <v>627.79999999999995</v>
      </c>
      <c r="H18" s="102">
        <v>0.77777777777777779</v>
      </c>
      <c r="I18" s="58">
        <v>0.82232638888888887</v>
      </c>
      <c r="J18" s="39">
        <f t="shared" si="1"/>
        <v>4.4548611111111081E-2</v>
      </c>
      <c r="K18" s="38">
        <f t="shared" si="2"/>
        <v>3849</v>
      </c>
      <c r="L18" s="35">
        <f t="shared" si="3"/>
        <v>4.895055555555556E-2</v>
      </c>
      <c r="M18" s="37">
        <f t="shared" si="4"/>
        <v>1</v>
      </c>
      <c r="N18" s="36"/>
      <c r="O18" s="35">
        <f t="shared" si="5"/>
        <v>4.9269537037037042E-2</v>
      </c>
      <c r="P18" s="34">
        <f t="shared" si="6"/>
        <v>2</v>
      </c>
      <c r="Q18" s="33" t="str">
        <f t="shared" si="7"/>
        <v>X-Mamse</v>
      </c>
      <c r="R18" s="32">
        <v>782.6</v>
      </c>
      <c r="S18" s="32">
        <v>627.79999999999995</v>
      </c>
      <c r="T18" s="32">
        <v>558.4</v>
      </c>
      <c r="U18" s="32">
        <v>1018.4</v>
      </c>
      <c r="V18" s="32">
        <v>781.6</v>
      </c>
      <c r="W18" s="32">
        <v>681.8</v>
      </c>
      <c r="X18" s="31">
        <v>633.79999999999995</v>
      </c>
      <c r="Y18" s="30">
        <v>-4</v>
      </c>
      <c r="Z18" s="29">
        <f t="shared" si="8"/>
        <v>-24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6" customFormat="1" ht="12.75" customHeight="1">
      <c r="A19" s="57"/>
      <c r="B19" s="50">
        <v>90</v>
      </c>
      <c r="C19" s="56" t="s">
        <v>43</v>
      </c>
      <c r="D19" s="56" t="s">
        <v>44</v>
      </c>
      <c r="E19" s="56" t="s">
        <v>45</v>
      </c>
      <c r="F19" s="56" t="s">
        <v>28</v>
      </c>
      <c r="G19" s="55">
        <f t="shared" si="0"/>
        <v>570.4</v>
      </c>
      <c r="H19" s="102">
        <v>0.77430555555555503</v>
      </c>
      <c r="I19" s="54"/>
      <c r="J19" s="53">
        <f t="shared" si="1"/>
        <v>0</v>
      </c>
      <c r="K19" s="52">
        <f t="shared" si="2"/>
        <v>0</v>
      </c>
      <c r="L19" s="49">
        <f t="shared" si="3"/>
        <v>0.15625</v>
      </c>
      <c r="M19" s="51" t="str">
        <f t="shared" si="4"/>
        <v>DNS</v>
      </c>
      <c r="N19" s="50"/>
      <c r="O19" s="49">
        <f t="shared" si="5"/>
        <v>0.15625</v>
      </c>
      <c r="P19" s="48" t="str">
        <f t="shared" si="6"/>
        <v>DNS</v>
      </c>
      <c r="Q19" s="47" t="str">
        <f t="shared" si="7"/>
        <v>Giraffen</v>
      </c>
      <c r="R19" s="46">
        <v>737</v>
      </c>
      <c r="S19" s="46">
        <v>570.4</v>
      </c>
      <c r="T19" s="46">
        <v>502</v>
      </c>
      <c r="U19" s="46">
        <v>980.8</v>
      </c>
      <c r="V19" s="46">
        <v>723.2</v>
      </c>
      <c r="W19" s="46">
        <v>615.20000000000005</v>
      </c>
      <c r="X19" s="45">
        <v>578.4</v>
      </c>
      <c r="Y19" s="44">
        <v>161</v>
      </c>
      <c r="Z19" s="29">
        <f t="shared" si="8"/>
        <v>161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6" customFormat="1" ht="12.75" customHeight="1">
      <c r="A20" s="43"/>
      <c r="B20" s="36">
        <v>0</v>
      </c>
      <c r="C20" s="42" t="s">
        <v>64</v>
      </c>
      <c r="D20" s="42" t="s">
        <v>66</v>
      </c>
      <c r="E20" s="42" t="s">
        <v>65</v>
      </c>
      <c r="F20" s="42"/>
      <c r="G20" s="41">
        <f t="shared" si="0"/>
        <v>555</v>
      </c>
      <c r="H20" s="102">
        <v>0.77083333333333337</v>
      </c>
      <c r="I20" s="40"/>
      <c r="J20" s="39">
        <f t="shared" si="1"/>
        <v>0</v>
      </c>
      <c r="K20" s="38">
        <f t="shared" si="2"/>
        <v>0</v>
      </c>
      <c r="L20" s="35">
        <f t="shared" si="3"/>
        <v>0.15625</v>
      </c>
      <c r="M20" s="37" t="str">
        <f t="shared" si="4"/>
        <v>DNS</v>
      </c>
      <c r="N20" s="36"/>
      <c r="O20" s="35">
        <f t="shared" si="5"/>
        <v>0.15625</v>
      </c>
      <c r="P20" s="34" t="str">
        <f t="shared" si="6"/>
        <v>DNS</v>
      </c>
      <c r="Q20" s="33" t="str">
        <f t="shared" si="7"/>
        <v>Cita</v>
      </c>
      <c r="R20" s="32">
        <v>705</v>
      </c>
      <c r="S20" s="32">
        <v>555</v>
      </c>
      <c r="T20" s="32">
        <v>489</v>
      </c>
      <c r="U20" s="32">
        <v>927</v>
      </c>
      <c r="V20" s="32">
        <v>695</v>
      </c>
      <c r="W20" s="32">
        <v>591</v>
      </c>
      <c r="X20" s="31">
        <v>561</v>
      </c>
      <c r="Y20" s="30">
        <v>220</v>
      </c>
      <c r="Z20" s="29">
        <f t="shared" si="8"/>
        <v>220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6" customFormat="1" ht="12.75" customHeight="1">
      <c r="A21" s="57"/>
      <c r="B21" s="50"/>
      <c r="C21" s="56" t="s">
        <v>69</v>
      </c>
      <c r="D21" s="56"/>
      <c r="E21" s="56" t="s">
        <v>70</v>
      </c>
      <c r="F21" s="56"/>
      <c r="G21" s="55">
        <f t="shared" si="0"/>
        <v>644</v>
      </c>
      <c r="H21" s="102">
        <v>0.76736111111111116</v>
      </c>
      <c r="I21" s="54"/>
      <c r="J21" s="53">
        <f t="shared" si="1"/>
        <v>0</v>
      </c>
      <c r="K21" s="52">
        <f t="shared" si="2"/>
        <v>0</v>
      </c>
      <c r="L21" s="49">
        <f t="shared" si="3"/>
        <v>0.15625</v>
      </c>
      <c r="M21" s="51" t="str">
        <f t="shared" si="4"/>
        <v>DNS</v>
      </c>
      <c r="N21" s="50"/>
      <c r="O21" s="49">
        <f t="shared" si="5"/>
        <v>0.15625</v>
      </c>
      <c r="P21" s="48" t="str">
        <f t="shared" si="6"/>
        <v>DNS</v>
      </c>
      <c r="Q21" s="33">
        <f t="shared" si="7"/>
        <v>0</v>
      </c>
      <c r="R21" s="46">
        <v>854</v>
      </c>
      <c r="S21" s="46">
        <v>644</v>
      </c>
      <c r="T21" s="46">
        <v>556</v>
      </c>
      <c r="U21" s="46">
        <v>1128</v>
      </c>
      <c r="V21" s="46">
        <v>816</v>
      </c>
      <c r="W21" s="46">
        <v>674</v>
      </c>
      <c r="X21" s="45">
        <v>654</v>
      </c>
      <c r="Y21" s="44">
        <v>245</v>
      </c>
      <c r="Z21" s="29">
        <f t="shared" si="8"/>
        <v>245</v>
      </c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6" customFormat="1" ht="12.75" customHeight="1">
      <c r="A22" s="43"/>
      <c r="B22" s="36">
        <v>90</v>
      </c>
      <c r="C22" s="42" t="s">
        <v>71</v>
      </c>
      <c r="D22" s="42" t="s">
        <v>72</v>
      </c>
      <c r="E22" s="42" t="s">
        <v>74</v>
      </c>
      <c r="F22" s="42"/>
      <c r="G22" s="41">
        <f t="shared" si="0"/>
        <v>515.4</v>
      </c>
      <c r="H22" s="102">
        <v>0.78125</v>
      </c>
      <c r="I22" s="40"/>
      <c r="J22" s="39">
        <f t="shared" si="1"/>
        <v>0</v>
      </c>
      <c r="K22" s="38">
        <f t="shared" si="2"/>
        <v>0</v>
      </c>
      <c r="L22" s="35">
        <f t="shared" si="3"/>
        <v>0.15625</v>
      </c>
      <c r="M22" s="37" t="str">
        <f t="shared" si="4"/>
        <v>DNS</v>
      </c>
      <c r="N22" s="36"/>
      <c r="O22" s="35">
        <f t="shared" si="5"/>
        <v>0.15625</v>
      </c>
      <c r="P22" s="34" t="str">
        <f t="shared" si="6"/>
        <v>DNS</v>
      </c>
      <c r="Q22" s="33" t="str">
        <f t="shared" si="7"/>
        <v>Exit</v>
      </c>
      <c r="R22" s="32">
        <v>632.4</v>
      </c>
      <c r="S22" s="32">
        <v>515.4</v>
      </c>
      <c r="T22" s="32">
        <v>463.4</v>
      </c>
      <c r="U22" s="32">
        <v>831.2</v>
      </c>
      <c r="V22" s="32">
        <v>651.79999999999995</v>
      </c>
      <c r="W22" s="32" t="s">
        <v>73</v>
      </c>
      <c r="X22" s="31">
        <v>520</v>
      </c>
      <c r="Y22" s="30">
        <v>100</v>
      </c>
      <c r="Z22" s="29">
        <f t="shared" si="8"/>
        <v>100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6" customFormat="1" ht="12.75" customHeight="1" thickBot="1">
      <c r="A23" s="28"/>
      <c r="B23" s="21"/>
      <c r="C23" s="27"/>
      <c r="D23" s="27"/>
      <c r="E23" s="27"/>
      <c r="F23" s="27"/>
      <c r="G23" s="26">
        <f t="shared" si="0"/>
        <v>1</v>
      </c>
      <c r="H23" s="103">
        <v>0.77430555555555503</v>
      </c>
      <c r="I23" s="25"/>
      <c r="J23" s="24">
        <f t="shared" si="1"/>
        <v>0</v>
      </c>
      <c r="K23" s="23">
        <f t="shared" si="2"/>
        <v>0</v>
      </c>
      <c r="L23" s="20">
        <f t="shared" si="3"/>
        <v>0.15625</v>
      </c>
      <c r="M23" s="22" t="str">
        <f t="shared" si="4"/>
        <v>DNS</v>
      </c>
      <c r="N23" s="21"/>
      <c r="O23" s="20">
        <f t="shared" si="5"/>
        <v>0.15625</v>
      </c>
      <c r="P23" s="19" t="str">
        <f t="shared" si="6"/>
        <v>DNS</v>
      </c>
      <c r="Q23" s="33">
        <f t="shared" si="7"/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6">
        <v>1</v>
      </c>
      <c r="Y23" s="15">
        <v>0</v>
      </c>
      <c r="Z23" s="29">
        <f t="shared" si="8"/>
        <v>0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6" customFormat="1" ht="12.75" customHeight="1">
      <c r="A24" s="3"/>
      <c r="B24" s="14"/>
      <c r="C24" s="13"/>
      <c r="D24" s="13"/>
      <c r="E24" s="13"/>
      <c r="F24" s="3"/>
      <c r="G24" s="12"/>
      <c r="H24" s="11"/>
      <c r="I24" s="11"/>
      <c r="J24" s="11"/>
      <c r="K24" s="10"/>
      <c r="L24" s="9"/>
      <c r="M24" s="4"/>
      <c r="N24" s="4"/>
      <c r="O24" s="9"/>
      <c r="P24" s="4"/>
      <c r="Q24" s="3"/>
      <c r="R24" s="8"/>
      <c r="S24" s="8"/>
      <c r="T24" s="8"/>
      <c r="U24" s="8"/>
      <c r="V24" s="8"/>
      <c r="W24" s="8"/>
      <c r="X24" s="8"/>
      <c r="Y24" s="3"/>
      <c r="Z24" s="3"/>
      <c r="AA24" s="3"/>
      <c r="AB24" s="3"/>
      <c r="AC24" s="3"/>
    </row>
    <row r="25" spans="1:44" s="6" customFormat="1" ht="12.75" customHeight="1">
      <c r="A25" s="3"/>
      <c r="B25" s="4"/>
      <c r="C25" s="3"/>
      <c r="D25" s="3"/>
      <c r="E25" s="3"/>
      <c r="F25" s="3"/>
      <c r="G25" s="12"/>
      <c r="H25" s="11"/>
      <c r="I25" s="11"/>
      <c r="J25" s="11"/>
      <c r="K25" s="10"/>
      <c r="L25" s="9"/>
      <c r="M25" s="4"/>
      <c r="N25" s="4"/>
      <c r="O25" s="9"/>
      <c r="P25" s="4"/>
      <c r="Q25" s="3"/>
      <c r="R25" s="8"/>
      <c r="S25" s="8"/>
      <c r="T25" s="8"/>
      <c r="U25" s="8"/>
      <c r="V25" s="8"/>
      <c r="W25" s="8"/>
      <c r="X25" s="8"/>
      <c r="Y25" s="3"/>
      <c r="Z25" s="3"/>
      <c r="AA25" s="3"/>
      <c r="AB25" s="3"/>
      <c r="AC25" s="3"/>
    </row>
    <row r="26" spans="1:44" s="6" customFormat="1" ht="12.75" customHeight="1">
      <c r="A26" s="3"/>
      <c r="B26" s="4"/>
      <c r="C26" s="3"/>
      <c r="D26" s="3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5"/>
      <c r="T26" s="5"/>
      <c r="U26" s="5"/>
      <c r="V26" s="5"/>
      <c r="W26" s="5"/>
      <c r="X26" s="5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4" s="6" customFormat="1" ht="12.75" customHeight="1">
      <c r="A27" s="3"/>
      <c r="B27" s="4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5"/>
      <c r="T27" s="5"/>
      <c r="U27" s="5"/>
      <c r="V27" s="5"/>
      <c r="W27" s="5"/>
      <c r="X27" s="5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4" s="6" customFormat="1" ht="12.75" customHeight="1">
      <c r="A28" s="3"/>
      <c r="B28" s="4"/>
      <c r="C28" s="3"/>
      <c r="D28" s="3"/>
      <c r="E28" s="3"/>
      <c r="F28" s="3"/>
      <c r="G28" s="4"/>
      <c r="H28" s="104">
        <f>H23</f>
        <v>0.77430555555555503</v>
      </c>
      <c r="I28" s="4"/>
      <c r="J28" s="4"/>
      <c r="K28" s="8"/>
      <c r="L28" s="8"/>
      <c r="M28" s="8"/>
      <c r="N28" s="8"/>
      <c r="O28" s="8"/>
      <c r="P28" s="8"/>
      <c r="Q28" s="8"/>
      <c r="R28" s="8"/>
      <c r="S28" s="7"/>
      <c r="T28" s="5"/>
      <c r="U28" s="5"/>
      <c r="V28" s="5"/>
      <c r="W28" s="5"/>
      <c r="X28" s="5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4" s="6" customFormat="1" ht="12.75" customHeight="1">
      <c r="A29" s="3"/>
      <c r="B29" s="4"/>
      <c r="C29" s="3"/>
      <c r="D29" s="3"/>
      <c r="E29" s="3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5"/>
      <c r="T29" s="5"/>
      <c r="U29" s="5"/>
      <c r="V29" s="5"/>
      <c r="W29" s="5"/>
      <c r="X29" s="5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4" s="6" customFormat="1" ht="12.75" customHeight="1">
      <c r="A30" s="3"/>
      <c r="B30" s="4"/>
      <c r="C30" s="3"/>
      <c r="D30" s="3"/>
      <c r="E30" s="3"/>
      <c r="F30" s="3"/>
      <c r="G30" s="4"/>
      <c r="H30" s="4"/>
      <c r="I30" s="4"/>
      <c r="J30" s="4"/>
      <c r="K30" s="4"/>
      <c r="L30" s="4"/>
      <c r="M30" s="4"/>
      <c r="N30" s="4"/>
      <c r="O30" s="4"/>
      <c r="P30" s="4"/>
      <c r="Q30" s="3"/>
      <c r="R30" s="3"/>
      <c r="S30" s="5"/>
      <c r="T30" s="5"/>
      <c r="U30" s="5"/>
      <c r="V30" s="5"/>
      <c r="W30" s="5"/>
      <c r="X30" s="5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4" s="6" customFormat="1" ht="15.75" customHeight="1">
      <c r="A31" s="3"/>
      <c r="B31" s="4"/>
      <c r="C31" s="3"/>
      <c r="D31" s="3"/>
      <c r="E31" s="3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5"/>
      <c r="T31" s="5"/>
      <c r="U31" s="5"/>
      <c r="V31" s="5"/>
      <c r="W31" s="5"/>
      <c r="X31" s="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4" s="6" customFormat="1" ht="12.75" customHeight="1">
      <c r="B32" s="4"/>
      <c r="C32" s="3"/>
      <c r="D32" s="3"/>
      <c r="E32" s="3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5"/>
      <c r="T32" s="5"/>
      <c r="U32" s="5"/>
      <c r="V32" s="5"/>
      <c r="W32" s="5"/>
      <c r="X32" s="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2:42" ht="12.75" customHeight="1">
      <c r="B33" s="4"/>
      <c r="C33" s="3"/>
      <c r="D33" s="3"/>
      <c r="E33" s="3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5"/>
      <c r="T33" s="5"/>
      <c r="U33" s="5"/>
      <c r="V33" s="5"/>
      <c r="W33" s="5"/>
      <c r="X33" s="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2:42" ht="12.75" customHeight="1">
      <c r="B34" s="4"/>
      <c r="C34" s="3"/>
      <c r="D34" s="3"/>
      <c r="E34" s="3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5"/>
      <c r="T34" s="5"/>
      <c r="U34" s="5"/>
      <c r="V34" s="5"/>
      <c r="W34" s="5"/>
      <c r="X34" s="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2:42" ht="12.75" customHeight="1">
      <c r="B35" s="4"/>
      <c r="C35" s="3"/>
      <c r="D35" s="3"/>
      <c r="E35" s="3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5"/>
      <c r="T35" s="5"/>
      <c r="U35" s="5"/>
      <c r="V35" s="5"/>
      <c r="W35" s="5"/>
      <c r="X35" s="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 customHeight="1">
      <c r="B36" s="4"/>
      <c r="C36" s="3"/>
      <c r="D36" s="3"/>
      <c r="E36" s="3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5"/>
      <c r="T36" s="5"/>
      <c r="U36" s="5"/>
      <c r="V36" s="5"/>
      <c r="W36" s="5"/>
      <c r="X36" s="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 customHeight="1">
      <c r="B37" s="4"/>
      <c r="C37" s="3"/>
      <c r="D37" s="3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  <c r="R37" s="3"/>
      <c r="S37" s="5"/>
      <c r="T37" s="5"/>
      <c r="U37" s="5"/>
      <c r="V37" s="5"/>
      <c r="W37" s="5"/>
      <c r="X37" s="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 customHeight="1">
      <c r="B38" s="4"/>
      <c r="C38" s="3"/>
      <c r="D38" s="3"/>
      <c r="E38" s="3"/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 customHeight="1">
      <c r="B39" s="4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 customHeight="1">
      <c r="B40" s="4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 customHeight="1">
      <c r="B41" s="4"/>
      <c r="C41" s="3"/>
      <c r="D41" s="3"/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 customHeight="1">
      <c r="B42" s="4"/>
      <c r="C42" s="3"/>
      <c r="D42" s="3"/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 customHeight="1">
      <c r="B43" s="4"/>
      <c r="C43" s="3"/>
      <c r="D43" s="3"/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 customHeight="1">
      <c r="B44" s="4"/>
      <c r="C44" s="3"/>
      <c r="D44" s="3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 customHeight="1">
      <c r="B45" s="4"/>
      <c r="C45" s="3"/>
      <c r="D45" s="3"/>
      <c r="E45" s="3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 customHeight="1">
      <c r="B46" s="4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 customHeight="1">
      <c r="B47" s="4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 customHeight="1">
      <c r="B48" s="4"/>
      <c r="C48" s="3"/>
      <c r="D48" s="3"/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 customHeight="1">
      <c r="B49" s="4"/>
      <c r="C49" s="3"/>
      <c r="D49" s="3"/>
      <c r="E49" s="3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 customHeight="1">
      <c r="B50" s="4"/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 customHeight="1">
      <c r="B51" s="4"/>
      <c r="C51" s="3"/>
      <c r="D51" s="3"/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 customHeight="1">
      <c r="B52" s="4"/>
      <c r="C52" s="3"/>
      <c r="D52" s="3"/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 customHeight="1">
      <c r="B53" s="4"/>
      <c r="C53" s="3"/>
      <c r="D53" s="3"/>
      <c r="E53" s="3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 customHeight="1">
      <c r="B54" s="4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 customHeight="1">
      <c r="B55" s="4"/>
      <c r="C55" s="3"/>
      <c r="D55" s="3"/>
      <c r="E55" s="3"/>
      <c r="F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 customHeight="1">
      <c r="B56" s="4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 customHeight="1">
      <c r="B57" s="4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 customHeight="1">
      <c r="B58" s="4"/>
      <c r="C58" s="3"/>
      <c r="D58" s="3"/>
      <c r="E58" s="3"/>
      <c r="F58" s="3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 customHeight="1">
      <c r="B59" s="4"/>
      <c r="C59" s="3"/>
      <c r="D59" s="3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 customHeight="1">
      <c r="B60" s="4"/>
      <c r="C60" s="3"/>
      <c r="D60" s="3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 customHeight="1">
      <c r="B61" s="4"/>
      <c r="C61" s="3"/>
      <c r="D61" s="3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 customHeight="1">
      <c r="B62" s="4"/>
      <c r="C62" s="3"/>
      <c r="D62" s="3"/>
      <c r="E62" s="3"/>
      <c r="F62" s="3"/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 customHeight="1">
      <c r="B63" s="4"/>
      <c r="C63" s="3"/>
      <c r="D63" s="3"/>
      <c r="E63" s="3"/>
      <c r="F63" s="3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 customHeight="1">
      <c r="B64" s="4"/>
      <c r="C64" s="3"/>
      <c r="D64" s="3"/>
      <c r="E64" s="3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 customHeight="1">
      <c r="B65" s="4"/>
      <c r="C65" s="3"/>
      <c r="D65" s="3"/>
      <c r="E65" s="3"/>
      <c r="F65" s="3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 customHeight="1">
      <c r="B66" s="4"/>
      <c r="C66" s="3"/>
      <c r="D66" s="3"/>
      <c r="E66" s="3"/>
      <c r="F66" s="3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 customHeight="1">
      <c r="B67" s="4"/>
      <c r="C67" s="3"/>
      <c r="D67" s="3"/>
      <c r="E67" s="3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 customHeight="1">
      <c r="B68" s="4"/>
      <c r="C68" s="3"/>
      <c r="D68" s="3"/>
      <c r="E68" s="3"/>
      <c r="F68" s="3"/>
      <c r="G68" s="4"/>
      <c r="H68" s="4"/>
      <c r="I68" s="4"/>
      <c r="J68" s="4"/>
      <c r="K68" s="4"/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 customHeight="1">
      <c r="B69" s="4"/>
      <c r="C69" s="3"/>
      <c r="D69" s="3"/>
      <c r="E69" s="3"/>
      <c r="F69" s="3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 customHeight="1">
      <c r="B70" s="4"/>
      <c r="C70" s="3"/>
      <c r="D70" s="3"/>
      <c r="E70" s="3"/>
      <c r="F70" s="3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 customHeight="1">
      <c r="B71" s="4"/>
      <c r="C71" s="3"/>
      <c r="D71" s="3"/>
      <c r="E71" s="3"/>
      <c r="F71" s="3"/>
      <c r="G71" s="4"/>
      <c r="H71" s="4"/>
      <c r="I71" s="4"/>
      <c r="J71" s="4"/>
      <c r="K71" s="4"/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 customHeight="1">
      <c r="B72" s="4"/>
      <c r="C72" s="3"/>
      <c r="D72" s="3"/>
      <c r="E72" s="3"/>
      <c r="F72" s="3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 customHeight="1">
      <c r="B73" s="4"/>
      <c r="C73" s="3"/>
      <c r="D73" s="3"/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 customHeight="1">
      <c r="B74" s="4"/>
      <c r="C74" s="3"/>
      <c r="D74" s="3"/>
      <c r="E74" s="3"/>
      <c r="F74" s="3"/>
      <c r="G74" s="4"/>
      <c r="H74" s="4"/>
      <c r="I74" s="4"/>
      <c r="J74" s="4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 customHeight="1">
      <c r="B75" s="4"/>
      <c r="C75" s="3"/>
      <c r="D75" s="3"/>
      <c r="E75" s="3"/>
      <c r="F75" s="3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 customHeight="1">
      <c r="B76" s="4"/>
      <c r="C76" s="3"/>
      <c r="D76" s="3"/>
      <c r="E76" s="3"/>
      <c r="F76" s="3"/>
      <c r="G76" s="4"/>
      <c r="H76" s="4"/>
      <c r="I76" s="4"/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 customHeight="1">
      <c r="B77" s="4"/>
      <c r="C77" s="3"/>
      <c r="D77" s="3"/>
      <c r="E77" s="3"/>
      <c r="F77" s="3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 customHeight="1">
      <c r="B78" s="4"/>
      <c r="C78" s="3"/>
      <c r="D78" s="3"/>
      <c r="E78" s="3"/>
      <c r="F78" s="3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 customHeight="1">
      <c r="B79" s="4"/>
      <c r="C79" s="3"/>
      <c r="D79" s="3"/>
      <c r="E79" s="3"/>
      <c r="F79" s="3"/>
      <c r="G79" s="4"/>
      <c r="H79" s="4"/>
      <c r="I79" s="4"/>
      <c r="J79" s="4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 customHeight="1">
      <c r="B80" s="4"/>
      <c r="C80" s="3"/>
      <c r="D80" s="3"/>
      <c r="E80" s="3"/>
      <c r="F80" s="3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 customHeight="1">
      <c r="B81" s="4"/>
      <c r="C81" s="3"/>
      <c r="D81" s="3"/>
      <c r="E81" s="3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 customHeight="1">
      <c r="B82" s="4"/>
      <c r="C82" s="3"/>
      <c r="D82" s="3"/>
      <c r="E82" s="3"/>
      <c r="F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 customHeight="1">
      <c r="B83" s="4"/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 customHeight="1">
      <c r="B84" s="4"/>
      <c r="C84" s="3"/>
      <c r="D84" s="3"/>
      <c r="E84" s="3"/>
      <c r="F84" s="3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 customHeight="1">
      <c r="B85" s="4"/>
      <c r="C85" s="3"/>
      <c r="D85" s="3"/>
      <c r="E85" s="3"/>
      <c r="F85" s="3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2:42" ht="12.75" customHeight="1">
      <c r="B86" s="4"/>
      <c r="C86" s="3"/>
      <c r="D86" s="3"/>
      <c r="E86" s="3"/>
      <c r="F86" s="3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2:42" ht="12.75" customHeight="1">
      <c r="B87" s="4"/>
      <c r="C87" s="3"/>
      <c r="D87" s="3"/>
      <c r="E87" s="3"/>
      <c r="F87" s="3"/>
      <c r="G87" s="4"/>
      <c r="H87" s="4"/>
      <c r="I87" s="4"/>
      <c r="J87" s="4"/>
      <c r="K87" s="4"/>
      <c r="L87" s="4"/>
      <c r="M87" s="4"/>
      <c r="N87" s="4"/>
      <c r="O87" s="4"/>
      <c r="P87" s="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2:42" ht="12.75" customHeight="1">
      <c r="B88" s="4"/>
      <c r="C88" s="3"/>
      <c r="D88" s="3"/>
      <c r="E88" s="3"/>
      <c r="F88" s="3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2:42" ht="12.75" customHeight="1">
      <c r="B89" s="4"/>
      <c r="C89" s="3"/>
      <c r="D89" s="3"/>
      <c r="E89" s="3"/>
      <c r="F89" s="3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2:42" ht="12.75" customHeight="1">
      <c r="B90" s="4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2:42" ht="12.75" customHeight="1">
      <c r="B91" s="4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2:42" ht="12.75" customHeight="1">
      <c r="B92" s="4"/>
      <c r="C92" s="3"/>
      <c r="D92" s="3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2:42" ht="12.75" customHeight="1">
      <c r="B93" s="4"/>
      <c r="C93" s="3"/>
      <c r="D93" s="3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2:42" ht="12.75" customHeight="1">
      <c r="B94" s="4"/>
      <c r="C94" s="3"/>
      <c r="D94" s="3"/>
      <c r="E94" s="3"/>
      <c r="F94" s="3"/>
      <c r="G94" s="4"/>
      <c r="H94" s="4"/>
      <c r="I94" s="4"/>
      <c r="J94" s="4"/>
      <c r="K94" s="4"/>
      <c r="L94" s="4"/>
      <c r="M94" s="4"/>
      <c r="N94" s="4"/>
      <c r="O94" s="4"/>
      <c r="P94" s="4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2:42" ht="12.75" customHeight="1">
      <c r="B95" s="4"/>
      <c r="C95" s="3"/>
      <c r="D95" s="3"/>
      <c r="E95" s="3"/>
      <c r="F95" s="3"/>
      <c r="G95" s="4"/>
      <c r="H95" s="4"/>
      <c r="I95" s="4"/>
      <c r="J95" s="4"/>
      <c r="K95" s="4"/>
      <c r="L95" s="4"/>
      <c r="M95" s="4"/>
      <c r="N95" s="4"/>
      <c r="O95" s="4"/>
      <c r="P95" s="4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2:42" ht="12.75" customHeight="1">
      <c r="B96" s="4"/>
      <c r="C96" s="3"/>
      <c r="D96" s="3"/>
      <c r="E96" s="3"/>
      <c r="F96" s="3"/>
      <c r="G96" s="4"/>
      <c r="H96" s="4"/>
      <c r="I96" s="4"/>
      <c r="J96" s="4"/>
      <c r="K96" s="4"/>
      <c r="L96" s="4"/>
      <c r="M96" s="4"/>
      <c r="N96" s="4"/>
      <c r="O96" s="4"/>
      <c r="P96" s="4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2:42" ht="12.75" customHeight="1">
      <c r="B97" s="4"/>
      <c r="C97" s="3"/>
      <c r="D97" s="3"/>
      <c r="E97" s="3"/>
      <c r="F97" s="3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2:42" ht="12.75" customHeight="1">
      <c r="B98" s="4"/>
      <c r="C98" s="3"/>
      <c r="D98" s="3"/>
      <c r="E98" s="3"/>
      <c r="F98" s="3"/>
      <c r="G98" s="4"/>
      <c r="H98" s="4"/>
      <c r="I98" s="4"/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2:42" ht="12.75" customHeight="1">
      <c r="B99" s="4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2:42" ht="12.75" customHeight="1">
      <c r="B100" s="4"/>
      <c r="C100" s="3"/>
      <c r="D100" s="3"/>
      <c r="E100" s="3"/>
      <c r="F100" s="3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2:42" ht="12.75" customHeight="1">
      <c r="B101" s="4"/>
      <c r="C101" s="3"/>
      <c r="D101" s="3"/>
      <c r="E101" s="3"/>
      <c r="F101" s="3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2:42" ht="12.75" customHeight="1">
      <c r="B102" s="4"/>
      <c r="C102" s="3"/>
      <c r="D102" s="3"/>
      <c r="E102" s="3"/>
      <c r="F102" s="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2:42" ht="12.75" customHeight="1">
      <c r="B103" s="4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2:42" ht="12.75" customHeight="1">
      <c r="B104" s="4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2:42" ht="12.75" customHeight="1">
      <c r="B105" s="4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2:42" ht="12.75" customHeight="1">
      <c r="B106" s="4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2:42" ht="12.75" customHeight="1">
      <c r="B107" s="4"/>
      <c r="C107" s="3"/>
      <c r="D107" s="3"/>
      <c r="E107" s="3"/>
      <c r="F107" s="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2:42" ht="12.75" customHeight="1">
      <c r="B108" s="4"/>
      <c r="C108" s="3"/>
      <c r="D108" s="3"/>
      <c r="E108" s="3"/>
      <c r="F108" s="3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2:42" ht="12.75" customHeight="1">
      <c r="B109" s="4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2:42" ht="12.75" customHeight="1">
      <c r="B110" s="4"/>
      <c r="C110" s="3"/>
      <c r="D110" s="3"/>
      <c r="E110" s="3"/>
      <c r="F110" s="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2:42" ht="12.75" customHeight="1">
      <c r="B111" s="4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2:42" ht="12.75" customHeight="1">
      <c r="B112" s="4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2:42" ht="12.75" customHeight="1">
      <c r="B113" s="4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2:42" ht="12.75" customHeight="1">
      <c r="B114" s="4"/>
      <c r="C114" s="3"/>
      <c r="D114" s="3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2:42" ht="12.75" customHeight="1">
      <c r="B115" s="4"/>
      <c r="C115" s="3"/>
      <c r="D115" s="3"/>
      <c r="E115" s="3"/>
      <c r="F115" s="3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2:42" ht="12.75" customHeight="1">
      <c r="B116" s="4"/>
      <c r="C116" s="3"/>
      <c r="D116" s="3"/>
      <c r="E116" s="3"/>
      <c r="F116" s="3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2:42" ht="12.75" customHeight="1">
      <c r="B117" s="4"/>
      <c r="C117" s="3"/>
      <c r="D117" s="3"/>
      <c r="E117" s="3"/>
      <c r="F117" s="3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2:42" ht="12.75" customHeight="1">
      <c r="B118" s="4"/>
      <c r="C118" s="3"/>
      <c r="D118" s="3"/>
      <c r="E118" s="3"/>
      <c r="F118" s="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2:42" ht="12.75" customHeight="1">
      <c r="B119" s="4"/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2:42" ht="12.75" customHeight="1">
      <c r="B120" s="4"/>
      <c r="C120" s="3"/>
      <c r="D120" s="3"/>
      <c r="E120" s="3"/>
      <c r="F120" s="3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2:42" ht="12.75" customHeight="1">
      <c r="B121" s="4"/>
      <c r="C121" s="3"/>
      <c r="D121" s="3"/>
      <c r="E121" s="3"/>
      <c r="F121" s="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2:42" ht="12.75" customHeight="1">
      <c r="B122" s="4"/>
      <c r="C122" s="3"/>
      <c r="D122" s="3"/>
      <c r="E122" s="3"/>
      <c r="F122" s="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2:42" ht="12.75" customHeight="1">
      <c r="B123" s="4"/>
      <c r="C123" s="3"/>
      <c r="D123" s="3"/>
      <c r="E123" s="3"/>
      <c r="F123" s="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2:42" ht="12.75" customHeight="1">
      <c r="B124" s="4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2:42" ht="12.75" customHeight="1">
      <c r="B125" s="4"/>
      <c r="C125" s="3"/>
      <c r="D125" s="3"/>
      <c r="E125" s="3"/>
      <c r="F125" s="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2:42" ht="12.75" customHeight="1">
      <c r="B126" s="4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2:42" ht="12.75" customHeight="1">
      <c r="B127" s="4"/>
      <c r="C127" s="3"/>
      <c r="D127" s="3"/>
      <c r="E127" s="3"/>
      <c r="F127" s="3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2:42" ht="12.75" customHeight="1">
      <c r="B128" s="4"/>
      <c r="C128" s="3"/>
      <c r="D128" s="3"/>
      <c r="E128" s="3"/>
      <c r="F128" s="3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2:42" ht="12.75" customHeight="1">
      <c r="B129" s="4"/>
      <c r="C129" s="3"/>
      <c r="D129" s="3"/>
      <c r="E129" s="3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2:42" ht="12.75" customHeight="1">
      <c r="B130" s="4"/>
      <c r="C130" s="3"/>
      <c r="D130" s="3"/>
      <c r="E130" s="3"/>
      <c r="F130" s="3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2:42" ht="12.75" customHeight="1">
      <c r="B131" s="4"/>
      <c r="C131" s="3"/>
      <c r="D131" s="3"/>
      <c r="E131" s="3"/>
      <c r="F131" s="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2:42" ht="12.75" customHeight="1">
      <c r="B132" s="4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2:42" ht="12.75" customHeight="1">
      <c r="B133" s="4"/>
      <c r="C133" s="3"/>
      <c r="D133" s="3"/>
      <c r="E133" s="3"/>
      <c r="F133" s="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2:42" ht="12.75" customHeight="1">
      <c r="B134" s="4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2:42" ht="12.75" customHeight="1">
      <c r="B135" s="4"/>
      <c r="C135" s="3"/>
      <c r="D135" s="3"/>
      <c r="E135" s="3"/>
      <c r="F135" s="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2:42" ht="12.75" customHeight="1">
      <c r="B136" s="4"/>
      <c r="C136" s="3"/>
      <c r="D136" s="3"/>
      <c r="E136" s="3"/>
      <c r="F136" s="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2:42" ht="12.75" customHeight="1">
      <c r="B137" s="4"/>
      <c r="C137" s="3"/>
      <c r="D137" s="3"/>
      <c r="E137" s="3"/>
      <c r="F137" s="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2:42" ht="12.75" customHeight="1">
      <c r="B138" s="4"/>
      <c r="C138" s="3"/>
      <c r="D138" s="3"/>
      <c r="E138" s="3"/>
      <c r="F138" s="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2:42" ht="12.75" customHeight="1">
      <c r="B139" s="4"/>
      <c r="C139" s="3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2:42" ht="12.75" customHeight="1">
      <c r="B140" s="4"/>
      <c r="C140" s="3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2:42" ht="12.75" customHeight="1">
      <c r="B141" s="4"/>
      <c r="C141" s="3"/>
      <c r="D141" s="3"/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2:42" ht="12.75" customHeight="1">
      <c r="B142" s="4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2:42" ht="12.75" customHeight="1">
      <c r="B143" s="4"/>
      <c r="C143" s="3"/>
      <c r="D143" s="3"/>
      <c r="E143" s="3"/>
      <c r="F143" s="3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2:42" ht="12.75" customHeight="1">
      <c r="B144" s="4"/>
      <c r="C144" s="3"/>
      <c r="D144" s="3"/>
      <c r="E144" s="3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2:42" ht="12.75" customHeight="1">
      <c r="B145" s="4"/>
      <c r="C145" s="3"/>
      <c r="D145" s="3"/>
      <c r="E145" s="3"/>
      <c r="F145" s="3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2:42" ht="12.75" customHeight="1">
      <c r="B146" s="4"/>
      <c r="C146" s="3"/>
      <c r="D146" s="3"/>
      <c r="E146" s="3"/>
      <c r="F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2:42" ht="12.75" customHeight="1">
      <c r="B147" s="4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2:42" ht="12.75" customHeight="1">
      <c r="B148" s="4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2:42" ht="12.75" customHeight="1">
      <c r="B149" s="4"/>
      <c r="C149" s="3"/>
      <c r="D149" s="3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2:42" ht="12.75" customHeight="1">
      <c r="B150" s="4"/>
      <c r="C150" s="3"/>
      <c r="D150" s="3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2:42" ht="12.75" customHeight="1">
      <c r="B151" s="4"/>
      <c r="C151" s="3"/>
      <c r="D151" s="3"/>
      <c r="E151" s="3"/>
      <c r="F151" s="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2:42" ht="12.75" customHeight="1">
      <c r="B152" s="4"/>
      <c r="C152" s="3"/>
      <c r="D152" s="3"/>
      <c r="E152" s="3"/>
      <c r="F152" s="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2:42" ht="12.75" customHeight="1">
      <c r="B153" s="4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2:42" ht="12.75" customHeight="1">
      <c r="B154" s="4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2:42" ht="12.75" customHeight="1">
      <c r="B155" s="4"/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2:42" ht="12.75" customHeight="1">
      <c r="B156" s="4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2:42" ht="12.75" customHeight="1">
      <c r="B157" s="4"/>
      <c r="C157" s="3"/>
      <c r="D157" s="3"/>
      <c r="E157" s="3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2:42" ht="12.75" customHeight="1">
      <c r="B158" s="4"/>
      <c r="C158" s="3"/>
      <c r="D158" s="3"/>
      <c r="E158" s="3"/>
      <c r="F158" s="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2:42" ht="12.75" customHeight="1">
      <c r="B159" s="4"/>
      <c r="C159" s="3"/>
      <c r="D159" s="3"/>
      <c r="E159" s="3"/>
      <c r="F159" s="3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2:42" ht="12.75" customHeight="1">
      <c r="B160" s="4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2:42" ht="12.75" customHeight="1">
      <c r="B161" s="4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2:42" ht="12.75" customHeight="1">
      <c r="B162" s="4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2:42" ht="12.75" customHeight="1">
      <c r="B163" s="4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2:42" ht="12.75" customHeight="1">
      <c r="B164" s="4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2:42" ht="12.75" customHeight="1">
      <c r="B165" s="4"/>
      <c r="C165" s="3"/>
      <c r="D165" s="3"/>
      <c r="E165" s="3"/>
      <c r="F165" s="3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2:42" ht="12.75" customHeight="1">
      <c r="B166" s="4"/>
      <c r="C166" s="3"/>
      <c r="D166" s="3"/>
      <c r="E166" s="3"/>
      <c r="F166" s="3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2:42" ht="12.75" customHeight="1">
      <c r="B167" s="4"/>
      <c r="C167" s="3"/>
      <c r="D167" s="3"/>
      <c r="E167" s="3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2:42" ht="12.75" customHeight="1">
      <c r="B168" s="4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2:42" ht="12.75" customHeight="1">
      <c r="B169" s="4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2:42" ht="12.75" customHeight="1">
      <c r="B170" s="4"/>
      <c r="C170" s="3"/>
      <c r="D170" s="3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2:42" ht="12.75" customHeight="1">
      <c r="B171" s="4"/>
      <c r="C171" s="3"/>
      <c r="D171" s="3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2:42" ht="12.75" customHeight="1">
      <c r="B172" s="4"/>
      <c r="C172" s="3"/>
      <c r="D172" s="3"/>
      <c r="E172" s="3"/>
      <c r="F172" s="3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2:42" ht="12.75" customHeight="1">
      <c r="B173" s="4"/>
      <c r="C173" s="3"/>
      <c r="D173" s="3"/>
      <c r="E173" s="3"/>
      <c r="F173" s="3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2:42" ht="12.75" customHeight="1">
      <c r="B174" s="4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2:42" ht="12.75" customHeight="1">
      <c r="B175" s="4"/>
      <c r="C175" s="3"/>
      <c r="D175" s="3"/>
      <c r="E175" s="3"/>
      <c r="F175" s="3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2:42" ht="12.75" customHeight="1">
      <c r="B176" s="4"/>
      <c r="C176" s="3"/>
      <c r="D176" s="3"/>
      <c r="E176" s="3"/>
      <c r="F176" s="3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2:42" ht="12.75" customHeight="1">
      <c r="B177" s="4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2:42" ht="12.75" customHeight="1">
      <c r="B178" s="4"/>
      <c r="C178" s="3"/>
      <c r="D178" s="3"/>
      <c r="E178" s="3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2:42" ht="12.75" customHeight="1">
      <c r="B179" s="4"/>
      <c r="C179" s="3"/>
      <c r="D179" s="3"/>
      <c r="E179" s="3"/>
      <c r="F179" s="3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2:42" ht="12.75" customHeight="1">
      <c r="B180" s="4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2:42" ht="12.75" customHeight="1">
      <c r="B181" s="4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2:42" ht="12.75" customHeight="1">
      <c r="B182" s="4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2:42" ht="12.75" customHeight="1">
      <c r="B183" s="4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2:42" ht="12.75" customHeight="1">
      <c r="B184" s="4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2:42" ht="12.75" customHeight="1">
      <c r="B185" s="4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2:42" ht="12.75" customHeight="1">
      <c r="B186" s="4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2:42" ht="12.75" customHeight="1">
      <c r="B187" s="4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2:42" ht="12.75" customHeight="1">
      <c r="B188" s="4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2:42" ht="12.75" customHeight="1">
      <c r="B189" s="4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2:42" ht="12.75" customHeight="1">
      <c r="B190" s="4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2:42" ht="12.75" customHeight="1">
      <c r="B191" s="4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2:42" ht="12.75" customHeight="1">
      <c r="B192" s="4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2:42" ht="12.75" customHeight="1">
      <c r="B193" s="4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2:42" ht="12.75" customHeight="1">
      <c r="B194" s="4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2:42" ht="12.75" customHeight="1">
      <c r="B195" s="4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2:42" ht="12.75" customHeight="1">
      <c r="B196" s="4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2:42" ht="12.75" customHeight="1">
      <c r="B197" s="4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2:42" ht="12.75" customHeight="1">
      <c r="B198" s="4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2:42" ht="12.75" customHeight="1">
      <c r="B199" s="4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2:42" ht="12.75" customHeight="1">
      <c r="B200" s="4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2:42" ht="12.75" customHeight="1">
      <c r="B201" s="4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2:42" ht="12.75" customHeight="1">
      <c r="B202" s="4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2:42" ht="12.75" customHeight="1">
      <c r="B203" s="4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2:42" ht="12.75" customHeight="1">
      <c r="B204" s="4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2:42" ht="12.75" customHeight="1">
      <c r="B205" s="4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2:42" ht="12.75" customHeight="1">
      <c r="B206" s="4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2:42" ht="12.75" customHeight="1">
      <c r="B207" s="4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2:42" ht="12.75" customHeight="1">
      <c r="B208" s="4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42" ht="12.75" customHeight="1">
      <c r="B209" s="4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2:42" ht="12.75" customHeight="1">
      <c r="B210" s="4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2:42" ht="12.75" customHeight="1">
      <c r="B211" s="4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2:42" ht="12.75" customHeight="1">
      <c r="B212" s="4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2:42" ht="12.75" customHeight="1">
      <c r="B213" s="4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2:42" ht="12.75" customHeight="1">
      <c r="B214" s="4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2:42" ht="12.75" customHeight="1">
      <c r="B215" s="4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2:42" ht="12.75" customHeight="1">
      <c r="B216" s="4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2:42" ht="12.75" customHeight="1">
      <c r="B217" s="4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2:42" ht="12.75" customHeight="1">
      <c r="B218" s="4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2:42" ht="12.75" customHeight="1">
      <c r="B219" s="4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2:42" ht="12.75" customHeight="1">
      <c r="B220" s="4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2:42" ht="12.75" customHeight="1">
      <c r="B221" s="4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2:42" ht="12.75" customHeight="1">
      <c r="B222" s="4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2:42" ht="12.75" customHeight="1">
      <c r="B223" s="4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2:42" ht="12.75" customHeight="1">
      <c r="B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 customHeight="1">
      <c r="B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 customHeight="1">
      <c r="B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 customHeight="1">
      <c r="B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 customHeight="1">
      <c r="B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 customHeight="1">
      <c r="B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 customHeight="1">
      <c r="B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 customHeight="1">
      <c r="B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 customHeight="1">
      <c r="B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 customHeight="1">
      <c r="B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 customHeight="1">
      <c r="B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 customHeight="1">
      <c r="B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 customHeight="1">
      <c r="B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 customHeight="1">
      <c r="B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 customHeight="1">
      <c r="B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 customHeight="1">
      <c r="B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 customHeight="1">
      <c r="B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 customHeight="1">
      <c r="B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 customHeight="1">
      <c r="B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 customHeight="1">
      <c r="B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 customHeight="1">
      <c r="B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 customHeight="1">
      <c r="B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 customHeight="1">
      <c r="B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 customHeight="1">
      <c r="B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 customHeight="1">
      <c r="B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 customHeight="1">
      <c r="B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 customHeight="1">
      <c r="B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 customHeight="1">
      <c r="B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 customHeight="1">
      <c r="B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 customHeight="1">
      <c r="B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 customHeight="1">
      <c r="B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 customHeight="1">
      <c r="B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 customHeight="1">
      <c r="B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 customHeight="1">
      <c r="B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 customHeight="1">
      <c r="B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 customHeight="1">
      <c r="B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 customHeight="1">
      <c r="B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 customHeight="1">
      <c r="B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 customHeight="1">
      <c r="B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 customHeight="1">
      <c r="B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 customHeight="1">
      <c r="B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 customHeight="1">
      <c r="B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 customHeight="1">
      <c r="B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 customHeight="1">
      <c r="B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 customHeight="1">
      <c r="B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 customHeight="1">
      <c r="B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 customHeight="1">
      <c r="B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 customHeight="1">
      <c r="B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 customHeight="1">
      <c r="B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 customHeight="1">
      <c r="B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 customHeight="1">
      <c r="B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 customHeight="1">
      <c r="B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 customHeight="1">
      <c r="B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 customHeight="1">
      <c r="B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 customHeight="1">
      <c r="B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 customHeight="1">
      <c r="B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 customHeight="1">
      <c r="B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 customHeight="1">
      <c r="B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 customHeight="1">
      <c r="B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 customHeight="1">
      <c r="B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 customHeight="1">
      <c r="B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 customHeight="1">
      <c r="B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 customHeight="1">
      <c r="B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 customHeight="1">
      <c r="B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 customHeight="1">
      <c r="B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 customHeight="1">
      <c r="B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 customHeight="1">
      <c r="B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 customHeight="1">
      <c r="B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 customHeight="1">
      <c r="B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 customHeight="1">
      <c r="B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 customHeight="1">
      <c r="B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 customHeight="1">
      <c r="B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 customHeight="1">
      <c r="B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 customHeight="1">
      <c r="B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 customHeight="1">
      <c r="B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 customHeight="1">
      <c r="B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 customHeight="1">
      <c r="B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 customHeight="1">
      <c r="B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 customHeight="1">
      <c r="B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 customHeight="1">
      <c r="B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 customHeight="1">
      <c r="B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 customHeight="1">
      <c r="B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 customHeight="1">
      <c r="B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 customHeight="1">
      <c r="B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 customHeight="1">
      <c r="B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 customHeight="1">
      <c r="B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 customHeight="1">
      <c r="B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 customHeight="1">
      <c r="B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 customHeight="1">
      <c r="B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 customHeight="1">
      <c r="B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 customHeight="1">
      <c r="B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 customHeight="1">
      <c r="B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 customHeight="1">
      <c r="B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 customHeight="1">
      <c r="B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 customHeight="1">
      <c r="B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 customHeight="1">
      <c r="B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 customHeight="1">
      <c r="B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 customHeight="1">
      <c r="B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 customHeight="1">
      <c r="B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 customHeight="1">
      <c r="B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 customHeight="1">
      <c r="B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 customHeight="1">
      <c r="B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 customHeight="1">
      <c r="B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 customHeight="1">
      <c r="B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 customHeight="1">
      <c r="B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 customHeight="1">
      <c r="B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 customHeight="1">
      <c r="B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 customHeight="1">
      <c r="B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 customHeight="1">
      <c r="B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 customHeight="1">
      <c r="B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 customHeight="1">
      <c r="B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 customHeight="1">
      <c r="B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 customHeight="1">
      <c r="B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 customHeight="1">
      <c r="B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 customHeight="1">
      <c r="B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 customHeight="1">
      <c r="B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 customHeight="1">
      <c r="B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 customHeight="1">
      <c r="B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 customHeight="1">
      <c r="B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 customHeight="1">
      <c r="B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 customHeight="1">
      <c r="B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 customHeight="1">
      <c r="B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 customHeight="1">
      <c r="B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 customHeight="1">
      <c r="B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 customHeight="1">
      <c r="B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 customHeight="1">
      <c r="B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 customHeight="1">
      <c r="B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 customHeight="1">
      <c r="B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 customHeight="1">
      <c r="B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 customHeight="1">
      <c r="B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 customHeight="1">
      <c r="B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 customHeight="1">
      <c r="B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 customHeight="1">
      <c r="B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 customHeight="1">
      <c r="B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 customHeight="1">
      <c r="B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 customHeight="1">
      <c r="B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 customHeight="1">
      <c r="B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 customHeight="1">
      <c r="B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 customHeight="1">
      <c r="B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 customHeight="1">
      <c r="B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 customHeight="1">
      <c r="B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 customHeight="1">
      <c r="B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 customHeight="1">
      <c r="B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 customHeight="1">
      <c r="B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 customHeight="1">
      <c r="B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 customHeight="1">
      <c r="B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 customHeight="1">
      <c r="B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 customHeight="1">
      <c r="B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 customHeight="1">
      <c r="B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 customHeight="1">
      <c r="B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 customHeight="1">
      <c r="B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 customHeight="1">
      <c r="B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 customHeight="1">
      <c r="B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 customHeight="1">
      <c r="B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 customHeight="1">
      <c r="B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 customHeight="1">
      <c r="B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 customHeight="1">
      <c r="B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 customHeight="1">
      <c r="B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 customHeight="1">
      <c r="B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 customHeight="1">
      <c r="B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 customHeight="1">
      <c r="B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 customHeight="1">
      <c r="B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 customHeight="1">
      <c r="B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 customHeight="1">
      <c r="B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 customHeight="1">
      <c r="B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 customHeight="1">
      <c r="B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 customHeight="1">
      <c r="B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 customHeight="1">
      <c r="B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 customHeight="1">
      <c r="B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 customHeight="1">
      <c r="B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 customHeight="1">
      <c r="B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 customHeight="1">
      <c r="B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 customHeight="1">
      <c r="B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 customHeight="1">
      <c r="B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 customHeight="1">
      <c r="B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 customHeight="1">
      <c r="B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 customHeight="1">
      <c r="B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 customHeight="1">
      <c r="B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 customHeight="1">
      <c r="B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 customHeight="1">
      <c r="B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 customHeight="1">
      <c r="B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 customHeight="1">
      <c r="B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 customHeight="1">
      <c r="B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 customHeight="1">
      <c r="B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 customHeight="1">
      <c r="B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 customHeight="1">
      <c r="B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 customHeight="1">
      <c r="B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 customHeight="1">
      <c r="B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 customHeight="1">
      <c r="B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 customHeight="1">
      <c r="B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 customHeight="1">
      <c r="B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 customHeight="1">
      <c r="B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 customHeight="1">
      <c r="B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 customHeight="1">
      <c r="B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 customHeight="1">
      <c r="B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 customHeight="1">
      <c r="B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 customHeight="1">
      <c r="B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 customHeight="1">
      <c r="B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 customHeight="1">
      <c r="B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 customHeight="1">
      <c r="B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 customHeight="1">
      <c r="B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 customHeight="1">
      <c r="B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 customHeight="1">
      <c r="B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 customHeight="1">
      <c r="B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 customHeight="1">
      <c r="B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 customHeight="1">
      <c r="B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 customHeight="1">
      <c r="B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 customHeight="1">
      <c r="B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 customHeight="1">
      <c r="B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 customHeight="1">
      <c r="B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 customHeight="1">
      <c r="B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 customHeight="1">
      <c r="B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 customHeight="1">
      <c r="B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 customHeight="1">
      <c r="B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 customHeight="1">
      <c r="B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 customHeight="1">
      <c r="B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 customHeight="1">
      <c r="B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 customHeight="1">
      <c r="B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 customHeight="1">
      <c r="B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 customHeight="1">
      <c r="B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 customHeight="1">
      <c r="B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 customHeight="1">
      <c r="B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 customHeight="1">
      <c r="B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 customHeight="1">
      <c r="B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 customHeight="1">
      <c r="B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 customHeight="1">
      <c r="B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 customHeight="1">
      <c r="B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 customHeight="1">
      <c r="B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 customHeight="1">
      <c r="B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 customHeight="1">
      <c r="B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 customHeight="1">
      <c r="B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 customHeight="1">
      <c r="B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 customHeight="1">
      <c r="B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 customHeight="1">
      <c r="B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 customHeight="1">
      <c r="B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 customHeight="1">
      <c r="B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 customHeight="1">
      <c r="B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 customHeight="1">
      <c r="B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 customHeight="1">
      <c r="B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 customHeight="1">
      <c r="B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 customHeight="1">
      <c r="B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 customHeight="1">
      <c r="B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 customHeight="1">
      <c r="B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 customHeight="1">
      <c r="B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 customHeight="1">
      <c r="B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 customHeight="1">
      <c r="B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 customHeight="1">
      <c r="B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 customHeight="1">
      <c r="B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 customHeight="1">
      <c r="B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 customHeight="1">
      <c r="B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 customHeight="1">
      <c r="B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 customHeight="1">
      <c r="B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 customHeight="1">
      <c r="B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 customHeight="1">
      <c r="B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 customHeight="1">
      <c r="B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 customHeight="1">
      <c r="B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 customHeight="1">
      <c r="B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 customHeight="1">
      <c r="B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 customHeight="1">
      <c r="B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 customHeight="1">
      <c r="B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 customHeight="1">
      <c r="B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 customHeight="1">
      <c r="B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 customHeight="1">
      <c r="B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 customHeight="1">
      <c r="B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 customHeight="1">
      <c r="B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 customHeight="1">
      <c r="B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 customHeight="1">
      <c r="B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 customHeight="1">
      <c r="B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 customHeight="1">
      <c r="B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 customHeight="1">
      <c r="B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 customHeight="1">
      <c r="B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 customHeight="1">
      <c r="B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 customHeight="1">
      <c r="B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 customHeight="1">
      <c r="B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 customHeight="1">
      <c r="B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 customHeight="1">
      <c r="B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 customHeight="1">
      <c r="B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 customHeight="1">
      <c r="B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 customHeight="1">
      <c r="B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 customHeight="1">
      <c r="B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 customHeight="1">
      <c r="B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 customHeight="1">
      <c r="B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 customHeight="1">
      <c r="B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 customHeight="1">
      <c r="B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 customHeight="1">
      <c r="B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 customHeight="1">
      <c r="B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 customHeight="1">
      <c r="B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 customHeight="1">
      <c r="B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 customHeight="1">
      <c r="B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 customHeight="1">
      <c r="B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 customHeight="1">
      <c r="B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 customHeight="1">
      <c r="B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 customHeight="1">
      <c r="B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 customHeight="1">
      <c r="B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 customHeight="1">
      <c r="B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 customHeight="1">
      <c r="B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 customHeight="1">
      <c r="B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 customHeight="1">
      <c r="B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 customHeight="1">
      <c r="B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 customHeight="1">
      <c r="B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 customHeight="1">
      <c r="B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 customHeight="1">
      <c r="B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 customHeight="1">
      <c r="B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 customHeight="1">
      <c r="B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 customHeight="1">
      <c r="B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 customHeight="1">
      <c r="B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 customHeight="1">
      <c r="B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 customHeight="1">
      <c r="B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 customHeight="1">
      <c r="B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 customHeight="1">
      <c r="B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 customHeight="1">
      <c r="B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 customHeight="1">
      <c r="B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 customHeight="1">
      <c r="B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 customHeight="1">
      <c r="B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 customHeight="1">
      <c r="B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 customHeight="1">
      <c r="B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 customHeight="1">
      <c r="B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 customHeight="1">
      <c r="B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 customHeight="1">
      <c r="B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 customHeight="1">
      <c r="B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 customHeight="1">
      <c r="B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 customHeight="1">
      <c r="B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 customHeight="1">
      <c r="B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 customHeight="1">
      <c r="B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 customHeight="1">
      <c r="B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 customHeight="1">
      <c r="B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 customHeight="1">
      <c r="B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 customHeight="1">
      <c r="B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 customHeight="1">
      <c r="B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 customHeight="1">
      <c r="B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 customHeight="1">
      <c r="B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 customHeight="1">
      <c r="B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 customHeight="1">
      <c r="B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 customHeight="1">
      <c r="B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 customHeight="1">
      <c r="B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 customHeight="1">
      <c r="B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 customHeight="1">
      <c r="B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 customHeight="1">
      <c r="B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 customHeight="1">
      <c r="B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 customHeight="1">
      <c r="B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 customHeight="1">
      <c r="B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 customHeight="1">
      <c r="B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 customHeight="1">
      <c r="B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 customHeight="1">
      <c r="B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 customHeight="1">
      <c r="B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 customHeight="1">
      <c r="B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 customHeight="1">
      <c r="B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 customHeight="1">
      <c r="B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 customHeight="1">
      <c r="B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 customHeight="1">
      <c r="B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 customHeight="1">
      <c r="B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 customHeight="1">
      <c r="B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 customHeight="1">
      <c r="B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 customHeight="1">
      <c r="B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 customHeight="1">
      <c r="B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 customHeight="1">
      <c r="B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 customHeight="1">
      <c r="B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 customHeight="1">
      <c r="B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 customHeight="1">
      <c r="B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 customHeight="1">
      <c r="B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 customHeight="1">
      <c r="B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 customHeight="1">
      <c r="B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 customHeight="1">
      <c r="B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 customHeight="1">
      <c r="B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 customHeight="1">
      <c r="B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 customHeight="1">
      <c r="B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 customHeight="1">
      <c r="B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 customHeight="1">
      <c r="B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 customHeight="1">
      <c r="B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 customHeight="1">
      <c r="B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 customHeight="1">
      <c r="B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 customHeight="1">
      <c r="B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 customHeight="1">
      <c r="B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 customHeight="1">
      <c r="B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 customHeight="1">
      <c r="B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 customHeight="1">
      <c r="B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 customHeight="1">
      <c r="B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 customHeight="1">
      <c r="B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 customHeight="1">
      <c r="B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 customHeight="1">
      <c r="B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 customHeight="1">
      <c r="B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 customHeight="1">
      <c r="B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 customHeight="1">
      <c r="B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 customHeight="1">
      <c r="B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 customHeight="1">
      <c r="B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 customHeight="1">
      <c r="B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 customHeight="1">
      <c r="B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 customHeight="1">
      <c r="B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 customHeight="1">
      <c r="B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 customHeight="1">
      <c r="B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 customHeight="1">
      <c r="B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 customHeight="1">
      <c r="B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 customHeight="1">
      <c r="B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 customHeight="1">
      <c r="B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 customHeight="1">
      <c r="B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 customHeight="1">
      <c r="B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 customHeight="1">
      <c r="B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 customHeight="1">
      <c r="B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 customHeight="1">
      <c r="B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 customHeight="1">
      <c r="B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 customHeight="1">
      <c r="B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 customHeight="1">
      <c r="B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 customHeight="1">
      <c r="B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 customHeight="1">
      <c r="B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 customHeight="1">
      <c r="B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 customHeight="1">
      <c r="B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 customHeight="1">
      <c r="B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 customHeight="1">
      <c r="B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 customHeight="1">
      <c r="B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 customHeight="1">
      <c r="B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 customHeight="1">
      <c r="B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 customHeight="1">
      <c r="B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 customHeight="1">
      <c r="B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 customHeight="1">
      <c r="B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 customHeight="1">
      <c r="B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 customHeight="1">
      <c r="B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 customHeight="1">
      <c r="B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 customHeight="1">
      <c r="B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 customHeight="1">
      <c r="B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 customHeight="1">
      <c r="B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 customHeight="1">
      <c r="B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 customHeight="1">
      <c r="B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 customHeight="1">
      <c r="B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 customHeight="1">
      <c r="B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 customHeight="1">
      <c r="B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 customHeight="1">
      <c r="B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 customHeight="1">
      <c r="B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 customHeight="1">
      <c r="B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 customHeight="1">
      <c r="B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 customHeight="1">
      <c r="B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 customHeight="1">
      <c r="B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 customHeight="1">
      <c r="B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 customHeight="1">
      <c r="B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 customHeight="1">
      <c r="B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 customHeight="1">
      <c r="B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 customHeight="1">
      <c r="B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 customHeight="1">
      <c r="B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 customHeight="1">
      <c r="B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 customHeight="1">
      <c r="B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 customHeight="1">
      <c r="B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 customHeight="1">
      <c r="B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 customHeight="1">
      <c r="B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 customHeight="1">
      <c r="B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 customHeight="1">
      <c r="B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 customHeight="1">
      <c r="B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 customHeight="1">
      <c r="B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 customHeight="1">
      <c r="B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 customHeight="1">
      <c r="B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 customHeight="1">
      <c r="B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 customHeight="1">
      <c r="B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 customHeight="1">
      <c r="B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 customHeight="1">
      <c r="B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 customHeight="1">
      <c r="B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 customHeight="1">
      <c r="B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 customHeight="1">
      <c r="B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 customHeight="1">
      <c r="B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 customHeight="1">
      <c r="B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 customHeight="1">
      <c r="B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 customHeight="1">
      <c r="B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 customHeight="1">
      <c r="B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 customHeight="1">
      <c r="B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 customHeight="1">
      <c r="B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 customHeight="1">
      <c r="B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 customHeight="1">
      <c r="B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 customHeight="1">
      <c r="B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 customHeight="1">
      <c r="B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 customHeight="1">
      <c r="B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 customHeight="1">
      <c r="B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 customHeight="1">
      <c r="B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 customHeight="1">
      <c r="B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 customHeight="1">
      <c r="B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 customHeight="1">
      <c r="B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 customHeight="1">
      <c r="B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 customHeight="1">
      <c r="B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 customHeight="1">
      <c r="B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 customHeight="1">
      <c r="B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 customHeight="1">
      <c r="B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 customHeight="1">
      <c r="B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 customHeight="1">
      <c r="B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 customHeight="1">
      <c r="B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 customHeight="1">
      <c r="B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 customHeight="1">
      <c r="B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 customHeight="1">
      <c r="B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 customHeight="1">
      <c r="B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 customHeight="1">
      <c r="B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 customHeight="1">
      <c r="B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 customHeight="1">
      <c r="B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 customHeight="1">
      <c r="B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 customHeight="1">
      <c r="B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 customHeight="1">
      <c r="B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 customHeight="1">
      <c r="B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 customHeight="1">
      <c r="B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 customHeight="1">
      <c r="B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 customHeight="1">
      <c r="B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 customHeight="1">
      <c r="B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 customHeight="1">
      <c r="B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 customHeight="1">
      <c r="B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 customHeight="1">
      <c r="B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 customHeight="1">
      <c r="B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 customHeight="1">
      <c r="B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 customHeight="1">
      <c r="B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 customHeight="1">
      <c r="B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 customHeight="1">
      <c r="B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 customHeight="1">
      <c r="B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 customHeight="1">
      <c r="B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 customHeight="1">
      <c r="B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 customHeight="1">
      <c r="B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 customHeight="1">
      <c r="B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 customHeight="1">
      <c r="B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 customHeight="1">
      <c r="B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 customHeight="1">
      <c r="B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 customHeight="1">
      <c r="B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 customHeight="1">
      <c r="B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 customHeight="1">
      <c r="B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 customHeight="1">
      <c r="B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 customHeight="1">
      <c r="B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 customHeight="1">
      <c r="B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 customHeight="1">
      <c r="B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 customHeight="1">
      <c r="B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 customHeight="1">
      <c r="B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 customHeight="1">
      <c r="B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 customHeight="1">
      <c r="B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 customHeight="1">
      <c r="B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 customHeight="1">
      <c r="B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 customHeight="1">
      <c r="B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 customHeight="1">
      <c r="B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 customHeight="1">
      <c r="B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 customHeight="1">
      <c r="B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 customHeight="1">
      <c r="B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 customHeight="1">
      <c r="B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 customHeight="1">
      <c r="B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 customHeight="1">
      <c r="B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 customHeight="1">
      <c r="B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 customHeight="1">
      <c r="B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 customHeight="1">
      <c r="B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 customHeight="1">
      <c r="B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 customHeight="1">
      <c r="B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 customHeight="1">
      <c r="B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 customHeight="1">
      <c r="B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 customHeight="1">
      <c r="B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 customHeight="1">
      <c r="B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2:16" ht="12.75" customHeight="1">
      <c r="B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2:16" ht="12.75" customHeight="1">
      <c r="B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2:16" ht="12.75" customHeight="1">
      <c r="B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2:16" ht="12.75" customHeight="1">
      <c r="B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2:16" ht="12.75" customHeight="1">
      <c r="B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2:16" ht="12.75" customHeight="1">
      <c r="B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2:16" ht="12.75" customHeight="1">
      <c r="B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2:16" ht="12.75" customHeight="1">
      <c r="B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2:16" ht="12.75" customHeight="1">
      <c r="B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2:16" ht="12.75" customHeight="1">
      <c r="B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2:16" ht="12.75" customHeight="1">
      <c r="B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2:16" ht="12.75" customHeight="1">
      <c r="B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2:16" ht="12.75" customHeight="1">
      <c r="B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2:16" ht="12.75" customHeight="1">
      <c r="B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2:16" ht="12.75" customHeight="1">
      <c r="B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2:16" ht="12.75" customHeight="1">
      <c r="B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2:16" ht="12.75" customHeight="1">
      <c r="B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2:16" ht="12.75" customHeight="1">
      <c r="B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2:16" ht="12.75" customHeight="1">
      <c r="B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2:16" ht="12.75" customHeight="1">
      <c r="B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2:16" ht="12.75" customHeight="1">
      <c r="B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2:16" ht="12.75" customHeight="1">
      <c r="B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2:16" ht="12.75" customHeight="1">
      <c r="B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2:16" ht="12.75" customHeight="1">
      <c r="B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2:16" ht="12.75" customHeight="1">
      <c r="B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2:16" ht="12.75" customHeight="1">
      <c r="B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2:16" ht="12.75" customHeight="1">
      <c r="B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2:16" ht="12.75" customHeight="1">
      <c r="B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2:16" ht="12.75" customHeight="1">
      <c r="B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2:16" ht="12.75" customHeight="1">
      <c r="B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2:16" ht="12.75" customHeight="1">
      <c r="B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2:16" ht="12.75" customHeight="1">
      <c r="B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2:16" ht="12.75" customHeight="1">
      <c r="B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2:16" ht="12.75" customHeight="1">
      <c r="B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2:16" ht="12.75" customHeight="1">
      <c r="B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2:16" ht="12.75" customHeight="1">
      <c r="B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2:16" ht="12.75" customHeight="1">
      <c r="B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2:16" ht="12.75" customHeight="1">
      <c r="B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2:16" ht="12.75" customHeight="1">
      <c r="B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2:16" ht="12.75" customHeight="1">
      <c r="B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2:16" ht="12.75" customHeight="1">
      <c r="B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2:16" ht="12.75" customHeight="1">
      <c r="B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2:16" ht="12.75" customHeight="1">
      <c r="B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2:16" ht="12.75" customHeight="1">
      <c r="B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2:16" ht="12.75" customHeight="1">
      <c r="B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2:16" ht="12.75" customHeight="1">
      <c r="B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2:16" ht="12.75" customHeight="1">
      <c r="B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2:16" ht="12.75" customHeight="1">
      <c r="B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2:16" ht="12.75" customHeight="1">
      <c r="B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2:16" ht="12.75" customHeight="1">
      <c r="B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2:16" ht="12.75" customHeight="1">
      <c r="B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2:16" ht="12.75" customHeight="1">
      <c r="B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2:16" ht="12.75" customHeight="1">
      <c r="B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2:16" ht="12.75" customHeight="1">
      <c r="B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2:16" ht="12.75" customHeight="1">
      <c r="B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2:16" ht="12.75" customHeight="1">
      <c r="B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2:16" ht="12.75" customHeight="1">
      <c r="B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2:16" ht="12.75" customHeight="1">
      <c r="B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2:16" ht="12.75" customHeight="1">
      <c r="B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2:16" ht="12.75" customHeight="1">
      <c r="B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2:16" ht="12.75" customHeight="1">
      <c r="B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2:16" ht="12.75" customHeight="1">
      <c r="B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2:16" ht="12.75" customHeight="1">
      <c r="B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2:16" ht="12.75" customHeight="1">
      <c r="B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2:16" ht="12.75" customHeight="1">
      <c r="B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2:16" ht="12.75" customHeight="1">
      <c r="B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2:16" ht="12.75" customHeight="1">
      <c r="B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2:16" ht="12.75" customHeight="1">
      <c r="B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2:16" ht="12.75" customHeight="1">
      <c r="B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2:16" ht="12.75" customHeight="1">
      <c r="B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2:16" ht="12.75" customHeight="1">
      <c r="B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2:16" ht="12.75" customHeight="1">
      <c r="B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2:16" ht="12.75" customHeight="1">
      <c r="B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2:16" ht="12.75" customHeight="1">
      <c r="B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2:16" ht="12.75" customHeight="1">
      <c r="B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2:16" ht="12.75" customHeight="1">
      <c r="B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2:16" ht="12.75" customHeight="1">
      <c r="B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2:16" ht="12.75" customHeight="1">
      <c r="B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2:16" ht="12.75" customHeight="1">
      <c r="B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2:16" ht="12.75" customHeight="1">
      <c r="B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2:16" ht="12.75" customHeight="1">
      <c r="B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2:16" ht="12.75" customHeight="1">
      <c r="B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2:16" ht="12.75" customHeight="1">
      <c r="B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2:16" ht="12.75" customHeight="1">
      <c r="B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2:16" ht="12.75" customHeight="1">
      <c r="B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2:16" ht="12.75" customHeight="1">
      <c r="B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2:16" ht="12.75" customHeight="1">
      <c r="B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2:16" ht="12.75" customHeight="1">
      <c r="B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2:16" ht="12.75" customHeight="1">
      <c r="B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2:16" ht="12.75" customHeight="1">
      <c r="B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2:16" ht="12.75" customHeight="1">
      <c r="B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2:16" ht="12.75" customHeight="1">
      <c r="B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2:16" ht="12.75" customHeight="1">
      <c r="B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2:16" ht="12.75" customHeight="1">
      <c r="B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2:16" ht="12.75" customHeight="1">
      <c r="B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2:16" ht="12.75" customHeight="1">
      <c r="B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2:16" ht="12.75" customHeight="1">
      <c r="B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2:16" ht="12.75" customHeight="1">
      <c r="B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2:16" ht="12.75" customHeight="1">
      <c r="B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2:16" ht="12.75" customHeight="1">
      <c r="B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2:16" ht="12.75" customHeight="1">
      <c r="B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2:16" ht="12.75" customHeight="1">
      <c r="B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2:16" ht="12.75" customHeight="1">
      <c r="B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2:16" ht="12.75" customHeight="1">
      <c r="B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2:16" ht="12.75" customHeight="1">
      <c r="B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2:16" ht="12.75" customHeight="1">
      <c r="B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2:16" ht="12.75" customHeight="1">
      <c r="B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2:16" ht="12.75" customHeight="1">
      <c r="B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2:16" ht="12.75" customHeight="1">
      <c r="B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2:16" ht="12.75" customHeight="1">
      <c r="B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2:16" ht="12.75" customHeight="1">
      <c r="B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2:16" ht="12.75" customHeight="1">
      <c r="B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2:16" ht="12.75" customHeight="1">
      <c r="B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2:16" ht="12.75" customHeight="1">
      <c r="B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2:16" ht="12.75" customHeight="1">
      <c r="B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2:16" ht="12.75" customHeight="1">
      <c r="B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2:16" ht="12.75" customHeight="1">
      <c r="B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2:16" ht="12.75" customHeight="1">
      <c r="B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2:16" ht="12.75" customHeight="1">
      <c r="B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2:16" ht="12.75" customHeight="1">
      <c r="B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2:16" ht="12.75" customHeight="1">
      <c r="B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2:16" ht="12.75" customHeight="1">
      <c r="B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2:16" ht="12.75" customHeight="1">
      <c r="B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2:16" ht="12.75" customHeight="1">
      <c r="B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2:16" ht="12.75" customHeight="1">
      <c r="B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2:16" ht="12.75" customHeight="1">
      <c r="B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2:16" ht="12.75" customHeight="1">
      <c r="B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2:16" ht="12.75" customHeight="1">
      <c r="B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2:16" ht="12.75" customHeight="1">
      <c r="B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2:16" ht="12.75" customHeight="1">
      <c r="B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2:16" ht="12.75" customHeight="1">
      <c r="B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2:16" ht="12.75" customHeight="1">
      <c r="B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2:16" ht="12.75" customHeight="1">
      <c r="B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2:16" ht="12.75" customHeight="1">
      <c r="B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2:16" ht="12.75" customHeight="1">
      <c r="B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2:16" ht="12.75" customHeight="1">
      <c r="B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2:16" ht="12.75" customHeight="1">
      <c r="B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2:16" ht="12.75" customHeight="1">
      <c r="B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2:16" ht="12.75" customHeight="1">
      <c r="B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2:16" ht="12.75" customHeight="1">
      <c r="B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2:16" ht="12.75" customHeight="1">
      <c r="B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2:16" ht="12.75" customHeight="1">
      <c r="B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2:16" ht="12.75" customHeight="1">
      <c r="B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2:16" ht="12.75" customHeight="1">
      <c r="B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2:16" ht="12.75" customHeight="1">
      <c r="B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2:16" ht="12.75" customHeight="1">
      <c r="B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2:16" ht="12.75" customHeight="1">
      <c r="B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2:16" ht="12.75" customHeight="1">
      <c r="B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2:16" ht="12.75" customHeight="1">
      <c r="B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2:16" ht="12.75" customHeight="1">
      <c r="B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2:16" ht="12.75" customHeight="1">
      <c r="B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2:16" ht="12.75" customHeight="1">
      <c r="B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2:16" ht="12.75" customHeight="1">
      <c r="B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2:16" ht="12.75" customHeight="1">
      <c r="B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2:16" ht="12.75" customHeight="1">
      <c r="B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2:16" ht="12.75" customHeight="1">
      <c r="B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2:16" ht="12.75" customHeight="1">
      <c r="B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2:16" ht="12.75" customHeight="1">
      <c r="B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2:16" ht="12.75" customHeight="1">
      <c r="B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2:16" ht="12.75" customHeight="1">
      <c r="B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2:16" ht="12.75" customHeight="1">
      <c r="B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2:16" ht="12.75" customHeight="1">
      <c r="B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2:16" ht="12.75" customHeight="1">
      <c r="B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2:16" ht="12.75" customHeight="1">
      <c r="B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2:16" ht="12.75" customHeight="1">
      <c r="B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2:16" ht="12.75" customHeight="1">
      <c r="B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2:16" ht="12.75" customHeight="1">
      <c r="B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2:16" ht="12.75" customHeight="1">
      <c r="B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2:16" ht="12.75" customHeight="1">
      <c r="B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2:16" ht="12.75" customHeight="1">
      <c r="B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2:16" ht="12.75" customHeight="1">
      <c r="B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2:16" ht="12.75" customHeight="1">
      <c r="B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2:16" ht="12.75" customHeight="1">
      <c r="B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2:16" ht="12.75" customHeight="1">
      <c r="B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2:16" ht="12.75" customHeight="1">
      <c r="B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2:16" ht="12.75" customHeight="1">
      <c r="B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2:16" ht="12.75" customHeight="1">
      <c r="B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2:16" ht="12.75" customHeight="1">
      <c r="B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2:16" ht="12.75" customHeight="1">
      <c r="B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2:16" ht="12.75" customHeight="1">
      <c r="B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2:16" ht="12.75" customHeight="1">
      <c r="B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2:16" ht="12.75" customHeight="1">
      <c r="B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2:16" ht="12.75" customHeight="1">
      <c r="B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2:16" ht="12.75" customHeight="1">
      <c r="B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2:16" ht="12.75" customHeight="1">
      <c r="B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2:16" ht="12.75" customHeight="1">
      <c r="B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2:16" ht="12.75" customHeight="1">
      <c r="B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2:16" ht="12.75" customHeight="1">
      <c r="B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2:16" ht="12.75" customHeight="1">
      <c r="B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2:16" ht="12.75" customHeight="1">
      <c r="B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2:16" ht="12.75" customHeight="1">
      <c r="B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2:16" ht="12.75" customHeight="1">
      <c r="B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2:16" ht="12.75" customHeight="1">
      <c r="B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2:16" ht="12.75" customHeight="1">
      <c r="B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2:16" ht="12.75" customHeight="1">
      <c r="B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2:16" ht="12.75" customHeight="1">
      <c r="B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2:16" ht="12.75" customHeight="1">
      <c r="B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2:16" ht="12.75" customHeight="1">
      <c r="B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2:16" ht="12.75" customHeight="1">
      <c r="B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2:16" ht="12.75" customHeight="1">
      <c r="B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2:16" ht="12.75" customHeight="1">
      <c r="B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2:16" ht="12.75" customHeight="1">
      <c r="B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2:16" ht="12.75" customHeight="1">
      <c r="B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2:16" ht="12.75" customHeight="1">
      <c r="B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2:16" ht="12.75" customHeight="1">
      <c r="B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2:16" ht="12.75" customHeight="1">
      <c r="B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2:16" ht="12.75" customHeight="1">
      <c r="B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2:16" ht="12.75" customHeight="1">
      <c r="B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2:16" ht="12.75" customHeight="1">
      <c r="B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2:16" ht="12.75" customHeight="1">
      <c r="B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2:16" ht="12.75" customHeight="1">
      <c r="B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2:16" ht="12.75" customHeight="1">
      <c r="B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2:16" ht="12.75" customHeight="1">
      <c r="B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2:16" ht="12.75" customHeight="1">
      <c r="B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2:16" ht="12.75" customHeight="1">
      <c r="B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2:16" ht="12.75" customHeight="1">
      <c r="B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2:16" ht="12.75" customHeight="1">
      <c r="B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2:16" ht="12.75" customHeight="1">
      <c r="B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2:16" ht="12.75" customHeight="1">
      <c r="B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2:16" ht="12.75" customHeight="1">
      <c r="B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2:16" ht="12.75" customHeight="1">
      <c r="B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2:16" ht="12.75" customHeight="1">
      <c r="B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2:16" ht="12.75" customHeight="1">
      <c r="B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2:16" ht="12.75" customHeight="1">
      <c r="B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2:16" ht="12.75" customHeight="1">
      <c r="B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2:16" ht="12.75" customHeight="1">
      <c r="B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2:16" ht="12.75" customHeight="1">
      <c r="B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2:16" ht="12.75" customHeight="1">
      <c r="B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2:16" ht="12.75" customHeight="1">
      <c r="B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2:16" ht="12.75" customHeight="1">
      <c r="B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2:16" ht="12.75" customHeight="1">
      <c r="B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2:16" ht="12.75" customHeight="1">
      <c r="B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2:16" ht="12.75" customHeight="1"/>
    <row r="998" spans="2:16" ht="12.75" customHeight="1"/>
    <row r="999" spans="2:16" ht="12.75" customHeight="1"/>
    <row r="1000" spans="2:16" ht="12.75" customHeight="1"/>
    <row r="1001" spans="2:16" ht="12.75" customHeight="1"/>
  </sheetData>
  <mergeCells count="1">
    <mergeCell ref="L4:M4"/>
  </mergeCells>
  <conditionalFormatting sqref="L7:M23">
    <cfRule type="expression" dxfId="123" priority="9">
      <formula>$M7=1</formula>
    </cfRule>
    <cfRule type="expression" dxfId="122" priority="10">
      <formula>$M7=2</formula>
    </cfRule>
    <cfRule type="expression" dxfId="121" priority="11">
      <formula>$M7=3</formula>
    </cfRule>
  </conditionalFormatting>
  <conditionalFormatting sqref="O7:P23">
    <cfRule type="expression" dxfId="120" priority="6">
      <formula>$P7=1</formula>
    </cfRule>
    <cfRule type="expression" dxfId="119" priority="7">
      <formula>$P7=2</formula>
    </cfRule>
    <cfRule type="expression" dxfId="118" priority="8">
      <formula>$P7=3</formula>
    </cfRule>
  </conditionalFormatting>
  <conditionalFormatting sqref="Z7:Z23">
    <cfRule type="expression" dxfId="117" priority="5">
      <formula>$Z7&lt;&gt;$Y7</formula>
    </cfRule>
  </conditionalFormatting>
  <conditionalFormatting sqref="H7:H23">
    <cfRule type="cellIs" dxfId="116" priority="1" operator="equal">
      <formula>0.78125</formula>
    </cfRule>
    <cfRule type="cellIs" dxfId="115" priority="2" operator="equal">
      <formula>0.777777777777778</formula>
    </cfRule>
    <cfRule type="cellIs" dxfId="114" priority="3" operator="equal">
      <formula>0.774305555555555</formula>
    </cfRule>
    <cfRule type="cellIs" dxfId="113" priority="4" operator="equal">
      <formula>0.770833333333333</formula>
    </cfRule>
  </conditionalFormatting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02-05-2023</vt:lpstr>
      <vt:lpstr>16-05-2023 HÅRD</vt:lpstr>
      <vt:lpstr>23-05-2023</vt:lpstr>
      <vt:lpstr>30-05-2023</vt:lpstr>
      <vt:lpstr>06-06-2023</vt:lpstr>
      <vt:lpstr>13-06-2023</vt:lpstr>
      <vt:lpstr>20-06-2023</vt:lpstr>
      <vt:lpstr>27-06-2023</vt:lpstr>
      <vt:lpstr>04-07-2023</vt:lpstr>
      <vt:lpstr>15-08-2023</vt:lpstr>
      <vt:lpstr>22-08-2023</vt:lpstr>
      <vt:lpstr>29-08-2023</vt:lpstr>
      <vt:lpstr>05-09-2023</vt:lpstr>
      <vt:lpstr>12-09-2023</vt:lpstr>
      <vt:lpstr>Skabelon efterår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Schibsbye</dc:creator>
  <cp:lastModifiedBy>sejlklub</cp:lastModifiedBy>
  <dcterms:created xsi:type="dcterms:W3CDTF">2001-02-23T03:42:25Z</dcterms:created>
  <dcterms:modified xsi:type="dcterms:W3CDTF">2023-09-12T19:00:25Z</dcterms:modified>
</cp:coreProperties>
</file>