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02-05-2023" sheetId="13" r:id="rId1"/>
    <sheet name="16-05-2023 HÅRD" sheetId="15" r:id="rId2"/>
    <sheet name="23-05-2023" sheetId="16" r:id="rId3"/>
    <sheet name="30-05-2023" sheetId="17" r:id="rId4"/>
    <sheet name="Skabelon" sheetId="12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im0Ky1/+VDNh4CaY+4ZtD/CWXs6A=="/>
    </ext>
  </extLst>
</workbook>
</file>

<file path=xl/calcChain.xml><?xml version="1.0" encoding="utf-8"?>
<calcChain xmlns="http://schemas.openxmlformats.org/spreadsheetml/2006/main">
  <c r="P22" i="17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P14"/>
  <c r="Z14" s="1"/>
  <c r="M14"/>
  <c r="J14"/>
  <c r="K14" s="1"/>
  <c r="G14"/>
  <c r="L14" s="1"/>
  <c r="Q13"/>
  <c r="J13"/>
  <c r="K13" s="1"/>
  <c r="G13"/>
  <c r="Q12"/>
  <c r="J12"/>
  <c r="K12" s="1"/>
  <c r="G12"/>
  <c r="Q11"/>
  <c r="P11"/>
  <c r="Z11" s="1"/>
  <c r="M11"/>
  <c r="J11"/>
  <c r="K11" s="1"/>
  <c r="G11"/>
  <c r="L11" s="1"/>
  <c r="Q10"/>
  <c r="K10"/>
  <c r="J10"/>
  <c r="G10"/>
  <c r="Q9"/>
  <c r="J9"/>
  <c r="K9" s="1"/>
  <c r="G9"/>
  <c r="Q8"/>
  <c r="K8"/>
  <c r="J8"/>
  <c r="G8"/>
  <c r="Q7"/>
  <c r="J7"/>
  <c r="K7" s="1"/>
  <c r="G7"/>
  <c r="P3"/>
  <c r="P22" i="16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J18"/>
  <c r="K18" s="1"/>
  <c r="G18"/>
  <c r="L18" s="1"/>
  <c r="Q17"/>
  <c r="J17"/>
  <c r="K17" s="1"/>
  <c r="G17"/>
  <c r="Q16"/>
  <c r="P16"/>
  <c r="Z16" s="1"/>
  <c r="M16"/>
  <c r="K16"/>
  <c r="J16"/>
  <c r="G16"/>
  <c r="O16" s="1"/>
  <c r="Q15"/>
  <c r="J15"/>
  <c r="K15" s="1"/>
  <c r="G15"/>
  <c r="Q14"/>
  <c r="P14"/>
  <c r="Z14" s="1"/>
  <c r="M14"/>
  <c r="K14"/>
  <c r="J14"/>
  <c r="G14"/>
  <c r="L14" s="1"/>
  <c r="Q13"/>
  <c r="J13"/>
  <c r="K13" s="1"/>
  <c r="G13"/>
  <c r="Q12"/>
  <c r="J12"/>
  <c r="K12" s="1"/>
  <c r="G12"/>
  <c r="Q11"/>
  <c r="P11"/>
  <c r="Z11" s="1"/>
  <c r="M11"/>
  <c r="J11"/>
  <c r="K11" s="1"/>
  <c r="G11"/>
  <c r="L11" s="1"/>
  <c r="Q10"/>
  <c r="J10"/>
  <c r="K10" s="1"/>
  <c r="G10"/>
  <c r="Q9"/>
  <c r="J9"/>
  <c r="K9" s="1"/>
  <c r="G9"/>
  <c r="Q8"/>
  <c r="K8"/>
  <c r="J8"/>
  <c r="G8"/>
  <c r="Q7"/>
  <c r="J7"/>
  <c r="K7" s="1"/>
  <c r="G7"/>
  <c r="P3"/>
  <c r="Q9" i="15"/>
  <c r="J9"/>
  <c r="K9" s="1"/>
  <c r="G9"/>
  <c r="P22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K14"/>
  <c r="J14"/>
  <c r="G14"/>
  <c r="Q13"/>
  <c r="J13"/>
  <c r="K13" s="1"/>
  <c r="G13"/>
  <c r="Q12"/>
  <c r="J12"/>
  <c r="K12" s="1"/>
  <c r="G12"/>
  <c r="Q11"/>
  <c r="J11"/>
  <c r="K11" s="1"/>
  <c r="G11"/>
  <c r="Q10"/>
  <c r="J10"/>
  <c r="K10" s="1"/>
  <c r="G10"/>
  <c r="Q8"/>
  <c r="J8"/>
  <c r="K8" s="1"/>
  <c r="G8"/>
  <c r="T2" s="1"/>
  <c r="Q7"/>
  <c r="J7"/>
  <c r="K7" s="1"/>
  <c r="G7"/>
  <c r="P3"/>
  <c r="Z8" i="12"/>
  <c r="Z9"/>
  <c r="Z10"/>
  <c r="Z11"/>
  <c r="Z12"/>
  <c r="Z13"/>
  <c r="Z14"/>
  <c r="Z15"/>
  <c r="Z16"/>
  <c r="Z17"/>
  <c r="Z18"/>
  <c r="Z19"/>
  <c r="Z20"/>
  <c r="Z21"/>
  <c r="Z7"/>
  <c r="Z17" i="13"/>
  <c r="Z21"/>
  <c r="P21"/>
  <c r="M21"/>
  <c r="J21"/>
  <c r="K21" s="1"/>
  <c r="G21"/>
  <c r="O21" s="1"/>
  <c r="P20"/>
  <c r="Z20" s="1"/>
  <c r="O20"/>
  <c r="M20"/>
  <c r="K20"/>
  <c r="J20"/>
  <c r="G20"/>
  <c r="L20" s="1"/>
  <c r="P19"/>
  <c r="Z19" s="1"/>
  <c r="O19"/>
  <c r="M19"/>
  <c r="K19"/>
  <c r="J19"/>
  <c r="G19"/>
  <c r="L19" s="1"/>
  <c r="Q18"/>
  <c r="J18"/>
  <c r="K18" s="1"/>
  <c r="G18"/>
  <c r="Q17"/>
  <c r="P17"/>
  <c r="M17"/>
  <c r="J17"/>
  <c r="K17" s="1"/>
  <c r="G17"/>
  <c r="L17" s="1"/>
  <c r="Q16"/>
  <c r="J16"/>
  <c r="K16" s="1"/>
  <c r="G16"/>
  <c r="Q15"/>
  <c r="P15"/>
  <c r="Z15" s="1"/>
  <c r="M15"/>
  <c r="K15"/>
  <c r="J15"/>
  <c r="G15"/>
  <c r="O15" s="1"/>
  <c r="Q14"/>
  <c r="J14"/>
  <c r="K14" s="1"/>
  <c r="G14"/>
  <c r="Q13"/>
  <c r="J13"/>
  <c r="K13" s="1"/>
  <c r="G13"/>
  <c r="Q12"/>
  <c r="J12"/>
  <c r="K12" s="1"/>
  <c r="G12"/>
  <c r="Q11"/>
  <c r="J11"/>
  <c r="K11" s="1"/>
  <c r="L11" s="1"/>
  <c r="G11"/>
  <c r="Q10"/>
  <c r="J10"/>
  <c r="K10" s="1"/>
  <c r="G10"/>
  <c r="Q9"/>
  <c r="P9"/>
  <c r="Z9" s="1"/>
  <c r="M9"/>
  <c r="J9"/>
  <c r="K9" s="1"/>
  <c r="G9"/>
  <c r="L9" s="1"/>
  <c r="Q8"/>
  <c r="P8"/>
  <c r="Z8" s="1"/>
  <c r="M8"/>
  <c r="K8"/>
  <c r="J8"/>
  <c r="G8"/>
  <c r="L8" s="1"/>
  <c r="Q7"/>
  <c r="J7"/>
  <c r="K7" s="1"/>
  <c r="G7"/>
  <c r="P3"/>
  <c r="Q18" i="12"/>
  <c r="O11" i="17" l="1"/>
  <c r="O14"/>
  <c r="L16"/>
  <c r="O18"/>
  <c r="L20"/>
  <c r="L21"/>
  <c r="L22"/>
  <c r="T2"/>
  <c r="L7" s="1"/>
  <c r="O11" i="16"/>
  <c r="O14"/>
  <c r="L16"/>
  <c r="O18"/>
  <c r="L20"/>
  <c r="L21"/>
  <c r="L22"/>
  <c r="T2"/>
  <c r="L17" s="1"/>
  <c r="O17" s="1"/>
  <c r="L8" i="15"/>
  <c r="O8" s="1"/>
  <c r="L9"/>
  <c r="O9" s="1"/>
  <c r="L10"/>
  <c r="L13"/>
  <c r="O13" s="1"/>
  <c r="L17"/>
  <c r="L11"/>
  <c r="L15"/>
  <c r="O15" s="1"/>
  <c r="L19"/>
  <c r="O19" s="1"/>
  <c r="L14"/>
  <c r="O14" s="1"/>
  <c r="O11"/>
  <c r="O17"/>
  <c r="L7"/>
  <c r="L12"/>
  <c r="O12" s="1"/>
  <c r="L16"/>
  <c r="O18"/>
  <c r="L20"/>
  <c r="L21"/>
  <c r="L22"/>
  <c r="L16" i="13"/>
  <c r="M16" s="1"/>
  <c r="L13"/>
  <c r="L12"/>
  <c r="O11"/>
  <c r="O9"/>
  <c r="L15"/>
  <c r="L7"/>
  <c r="O7" s="1"/>
  <c r="O8"/>
  <c r="O17"/>
  <c r="L21"/>
  <c r="T2"/>
  <c r="L10"/>
  <c r="L14"/>
  <c r="O14" s="1"/>
  <c r="L18"/>
  <c r="P3" i="12"/>
  <c r="G7"/>
  <c r="O7" s="1"/>
  <c r="J7"/>
  <c r="K7" s="1"/>
  <c r="M7"/>
  <c r="P7"/>
  <c r="Q7"/>
  <c r="G8"/>
  <c r="O8" s="1"/>
  <c r="J8"/>
  <c r="K8" s="1"/>
  <c r="M8"/>
  <c r="P8"/>
  <c r="Q8"/>
  <c r="G9"/>
  <c r="O9" s="1"/>
  <c r="J9"/>
  <c r="K9" s="1"/>
  <c r="M9"/>
  <c r="P9"/>
  <c r="Q9"/>
  <c r="G10"/>
  <c r="L10" s="1"/>
  <c r="J10"/>
  <c r="K10" s="1"/>
  <c r="M10"/>
  <c r="P10"/>
  <c r="Q10"/>
  <c r="G11"/>
  <c r="O11" s="1"/>
  <c r="J11"/>
  <c r="K11" s="1"/>
  <c r="M11"/>
  <c r="P11"/>
  <c r="Q11"/>
  <c r="G12"/>
  <c r="O12" s="1"/>
  <c r="J12"/>
  <c r="K12" s="1"/>
  <c r="M12"/>
  <c r="P12"/>
  <c r="Q12"/>
  <c r="G13"/>
  <c r="L13" s="1"/>
  <c r="J13"/>
  <c r="K13" s="1"/>
  <c r="M13"/>
  <c r="P13"/>
  <c r="Q13"/>
  <c r="G14"/>
  <c r="O14" s="1"/>
  <c r="J14"/>
  <c r="K14" s="1"/>
  <c r="M14"/>
  <c r="P14"/>
  <c r="Q14"/>
  <c r="G15"/>
  <c r="O15" s="1"/>
  <c r="J15"/>
  <c r="K15" s="1"/>
  <c r="M15"/>
  <c r="P15"/>
  <c r="Q15"/>
  <c r="G16"/>
  <c r="L16" s="1"/>
  <c r="J16"/>
  <c r="K16" s="1"/>
  <c r="M16"/>
  <c r="P16"/>
  <c r="Q16"/>
  <c r="G17"/>
  <c r="O17" s="1"/>
  <c r="J17"/>
  <c r="K17" s="1"/>
  <c r="M17"/>
  <c r="P17"/>
  <c r="Q17"/>
  <c r="G18"/>
  <c r="O18" s="1"/>
  <c r="J18"/>
  <c r="K18" s="1"/>
  <c r="M18"/>
  <c r="P18"/>
  <c r="G19"/>
  <c r="O19" s="1"/>
  <c r="J19"/>
  <c r="K19" s="1"/>
  <c r="M19"/>
  <c r="P19"/>
  <c r="G20"/>
  <c r="O20" s="1"/>
  <c r="J20"/>
  <c r="K20" s="1"/>
  <c r="M20"/>
  <c r="P20"/>
  <c r="G21"/>
  <c r="O21" s="1"/>
  <c r="J21"/>
  <c r="K21" s="1"/>
  <c r="M21"/>
  <c r="P21"/>
  <c r="O7" i="17" l="1"/>
  <c r="L15"/>
  <c r="L10"/>
  <c r="L8"/>
  <c r="M7" s="1"/>
  <c r="L17"/>
  <c r="L13"/>
  <c r="L19"/>
  <c r="L12"/>
  <c r="L9"/>
  <c r="L8" i="16"/>
  <c r="O8" s="1"/>
  <c r="L13"/>
  <c r="O13" s="1"/>
  <c r="L12"/>
  <c r="L9"/>
  <c r="L10"/>
  <c r="L19"/>
  <c r="L15"/>
  <c r="L7"/>
  <c r="M8" i="15"/>
  <c r="M9"/>
  <c r="M10"/>
  <c r="O10"/>
  <c r="M17"/>
  <c r="M19"/>
  <c r="M7"/>
  <c r="M15"/>
  <c r="M11"/>
  <c r="M14"/>
  <c r="M13"/>
  <c r="M12"/>
  <c r="O7"/>
  <c r="P7" s="1"/>
  <c r="Z7" s="1"/>
  <c r="M18" i="13"/>
  <c r="O18"/>
  <c r="M13"/>
  <c r="O16"/>
  <c r="M14"/>
  <c r="M12"/>
  <c r="O13"/>
  <c r="M11"/>
  <c r="M10"/>
  <c r="O12"/>
  <c r="O10"/>
  <c r="M7"/>
  <c r="L12" i="12"/>
  <c r="O16"/>
  <c r="L21"/>
  <c r="L7"/>
  <c r="L19"/>
  <c r="L11"/>
  <c r="L15"/>
  <c r="L14"/>
  <c r="L9"/>
  <c r="O13"/>
  <c r="L8"/>
  <c r="L20"/>
  <c r="L18"/>
  <c r="O10"/>
  <c r="L17"/>
  <c r="T2"/>
  <c r="M12" i="17" l="1"/>
  <c r="O12"/>
  <c r="M9"/>
  <c r="O9"/>
  <c r="M13"/>
  <c r="O13"/>
  <c r="O15"/>
  <c r="M15"/>
  <c r="M8"/>
  <c r="O8"/>
  <c r="P7" s="1"/>
  <c r="Z7" s="1"/>
  <c r="M17"/>
  <c r="O17"/>
  <c r="O19"/>
  <c r="P19" s="1"/>
  <c r="Z19" s="1"/>
  <c r="M19"/>
  <c r="M10"/>
  <c r="O10"/>
  <c r="P10" s="1"/>
  <c r="Z10" s="1"/>
  <c r="M8" i="16"/>
  <c r="M13"/>
  <c r="M17"/>
  <c r="M10"/>
  <c r="O10"/>
  <c r="M15"/>
  <c r="O15"/>
  <c r="M12"/>
  <c r="O12"/>
  <c r="O19"/>
  <c r="M19"/>
  <c r="M7"/>
  <c r="O7"/>
  <c r="M9"/>
  <c r="O9"/>
  <c r="P9" i="15"/>
  <c r="Z9" s="1"/>
  <c r="P8"/>
  <c r="Z8" s="1"/>
  <c r="P10"/>
  <c r="Z10" s="1"/>
  <c r="P17"/>
  <c r="Z17" s="1"/>
  <c r="P19"/>
  <c r="Z19" s="1"/>
  <c r="P11"/>
  <c r="Z11" s="1"/>
  <c r="P15"/>
  <c r="Z15" s="1"/>
  <c r="P12"/>
  <c r="Z12" s="1"/>
  <c r="P14"/>
  <c r="Z14" s="1"/>
  <c r="P13"/>
  <c r="Z13" s="1"/>
  <c r="P18" i="13"/>
  <c r="Z18" s="1"/>
  <c r="P13"/>
  <c r="Z13" s="1"/>
  <c r="P14"/>
  <c r="Z14" s="1"/>
  <c r="P16"/>
  <c r="Z16" s="1"/>
  <c r="P12"/>
  <c r="Z12" s="1"/>
  <c r="P10"/>
  <c r="Z10" s="1"/>
  <c r="P11"/>
  <c r="Z11" s="1"/>
  <c r="P7"/>
  <c r="Z7" s="1"/>
  <c r="P17" i="17" l="1"/>
  <c r="Z17" s="1"/>
  <c r="P9"/>
  <c r="Z9" s="1"/>
  <c r="P8"/>
  <c r="Z8" s="1"/>
  <c r="P13"/>
  <c r="Z13" s="1"/>
  <c r="P12"/>
  <c r="Z12" s="1"/>
  <c r="P15"/>
  <c r="Z15" s="1"/>
  <c r="P17" i="16"/>
  <c r="Z17" s="1"/>
  <c r="P13"/>
  <c r="Z13" s="1"/>
  <c r="P9"/>
  <c r="Z9" s="1"/>
  <c r="P8"/>
  <c r="Z8" s="1"/>
  <c r="P15"/>
  <c r="Z15" s="1"/>
  <c r="P7"/>
  <c r="Z7" s="1"/>
  <c r="P12"/>
  <c r="Z12" s="1"/>
  <c r="P10"/>
  <c r="Z10" s="1"/>
  <c r="P19"/>
  <c r="Z19" s="1"/>
</calcChain>
</file>

<file path=xl/sharedStrings.xml><?xml version="1.0" encoding="utf-8"?>
<sst xmlns="http://schemas.openxmlformats.org/spreadsheetml/2006/main" count="452" uniqueCount="74">
  <si>
    <t>Vindbane:</t>
  </si>
  <si>
    <t>Sømil:</t>
  </si>
  <si>
    <t>Dato:</t>
  </si>
  <si>
    <t>Referencemål:</t>
  </si>
  <si>
    <t>Bane</t>
  </si>
  <si>
    <t>Cirkel</t>
  </si>
  <si>
    <t>Op/ned</t>
  </si>
  <si>
    <t>Vind</t>
  </si>
  <si>
    <t>Let</t>
  </si>
  <si>
    <t>Mellem</t>
  </si>
  <si>
    <t>Hård</t>
  </si>
  <si>
    <t>Sejlnr.</t>
  </si>
  <si>
    <t>Bådtype</t>
  </si>
  <si>
    <t>Bådnavn</t>
  </si>
  <si>
    <t>Skipper</t>
  </si>
  <si>
    <t>Klub</t>
  </si>
  <si>
    <t>Måltal</t>
  </si>
  <si>
    <t>Starttid</t>
  </si>
  <si>
    <t>Indtast kun Måltid</t>
  </si>
  <si>
    <t>Sejltid</t>
  </si>
  <si>
    <t>I sek</t>
  </si>
  <si>
    <t>GPH</t>
  </si>
  <si>
    <t>L 23</t>
  </si>
  <si>
    <t>B&amp;B</t>
  </si>
  <si>
    <t>Tom Brinkman</t>
  </si>
  <si>
    <t>SB</t>
  </si>
  <si>
    <t>Ingeborg</t>
  </si>
  <si>
    <t>Strib sejlklub</t>
  </si>
  <si>
    <t>FS</t>
  </si>
  <si>
    <t>Maxi 84</t>
  </si>
  <si>
    <t>Isabel 2</t>
  </si>
  <si>
    <t>Carsten Højgård</t>
  </si>
  <si>
    <t>Maxi 909</t>
  </si>
  <si>
    <t>Havheksen</t>
  </si>
  <si>
    <t>Bent de Jong</t>
  </si>
  <si>
    <t>Spækhugger</t>
  </si>
  <si>
    <t>Rap</t>
  </si>
  <si>
    <t>Mette</t>
  </si>
  <si>
    <t>Rup</t>
  </si>
  <si>
    <t>Banner 28</t>
  </si>
  <si>
    <t>Erik Schibsbye</t>
  </si>
  <si>
    <t>X 79</t>
  </si>
  <si>
    <t>X-Mamse</t>
  </si>
  <si>
    <t>Torben Lorensten</t>
  </si>
  <si>
    <t>Ylva</t>
  </si>
  <si>
    <t>Giraffen</t>
  </si>
  <si>
    <t>Torben Petersen</t>
  </si>
  <si>
    <t>Peter Lund Lorentzen</t>
  </si>
  <si>
    <t>Dehler</t>
  </si>
  <si>
    <t>Peter Vind Larsen</t>
  </si>
  <si>
    <t>Vento</t>
  </si>
  <si>
    <t>CB66</t>
  </si>
  <si>
    <t>Ichi Ban</t>
  </si>
  <si>
    <t>Bonus tid næste gang</t>
  </si>
  <si>
    <t>Bonus tid</t>
  </si>
  <si>
    <t>FS løb</t>
  </si>
  <si>
    <t>FS tid</t>
  </si>
  <si>
    <t>DH løb</t>
  </si>
  <si>
    <t>DH tid</t>
  </si>
  <si>
    <t>Ekstra sekunder pr sømil</t>
  </si>
  <si>
    <t>Valgt:</t>
  </si>
  <si>
    <t>Cirkel L1 M2 H3
Op/ned L4 M5 H6</t>
  </si>
  <si>
    <t>Fredericia og Strib Bådeklubs tirsdagssejlads 2023</t>
  </si>
  <si>
    <t>Tøf Tøf</t>
  </si>
  <si>
    <t>Tauchi</t>
  </si>
  <si>
    <t>Dehler 36</t>
  </si>
  <si>
    <t>Ole</t>
  </si>
  <si>
    <t>????</t>
  </si>
  <si>
    <t>???</t>
  </si>
  <si>
    <t>Cita</t>
  </si>
  <si>
    <t>Malte</t>
  </si>
  <si>
    <t>rød stribe</t>
  </si>
  <si>
    <t>HR 352</t>
  </si>
  <si>
    <t>Cristian Simonsen</t>
  </si>
</sst>
</file>

<file path=xl/styles.xml><?xml version="1.0" encoding="utf-8"?>
<styleSheet xmlns="http://schemas.openxmlformats.org/spreadsheetml/2006/main">
  <numFmts count="5">
    <numFmt numFmtId="164" formatCode="[$-406]d\.\ mmmm\ yyyy"/>
    <numFmt numFmtId="165" formatCode="0.0"/>
    <numFmt numFmtId="166" formatCode="_(* #,##0_);_(* \(#,##0\);_(* &quot;-&quot;??_);_(@_)"/>
    <numFmt numFmtId="167" formatCode="[$-F400]h:mm:ss\ AM/PM"/>
    <numFmt numFmtId="168" formatCode="#,##0.0"/>
  </numFmts>
  <fonts count="11">
    <font>
      <sz val="10"/>
      <color rgb="FF000000"/>
      <name val="Arial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45794"/>
        <bgColor rgb="FF245794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7"/>
  </cellStyleXfs>
  <cellXfs count="103">
    <xf numFmtId="0" fontId="0" fillId="0" borderId="0" xfId="0"/>
    <xf numFmtId="0" fontId="0" fillId="0" borderId="7" xfId="1" applyFont="1"/>
    <xf numFmtId="0" fontId="2" fillId="0" borderId="7" xfId="1" applyFont="1" applyAlignment="1">
      <alignment horizontal="center" vertical="center"/>
    </xf>
    <xf numFmtId="0" fontId="2" fillId="3" borderId="7" xfId="1" applyFont="1" applyFill="1"/>
    <xf numFmtId="0" fontId="2" fillId="3" borderId="7" xfId="1" applyFont="1" applyFill="1" applyAlignment="1">
      <alignment horizontal="center" vertical="center"/>
    </xf>
    <xf numFmtId="0" fontId="1" fillId="3" borderId="7" xfId="1" applyFont="1" applyFill="1"/>
    <xf numFmtId="0" fontId="0" fillId="5" borderId="7" xfId="1" applyFont="1" applyFill="1"/>
    <xf numFmtId="165" fontId="1" fillId="3" borderId="7" xfId="1" applyNumberFormat="1" applyFont="1" applyFill="1"/>
    <xf numFmtId="165" fontId="2" fillId="3" borderId="7" xfId="1" applyNumberFormat="1" applyFont="1" applyFill="1"/>
    <xf numFmtId="167" fontId="2" fillId="3" borderId="7" xfId="1" applyNumberFormat="1" applyFont="1" applyFill="1" applyAlignment="1">
      <alignment horizontal="center" vertical="center"/>
    </xf>
    <xf numFmtId="166" fontId="2" fillId="3" borderId="7" xfId="1" applyNumberFormat="1" applyFont="1" applyFill="1" applyAlignment="1">
      <alignment horizontal="center" vertical="center"/>
    </xf>
    <xf numFmtId="21" fontId="2" fillId="3" borderId="7" xfId="1" applyNumberFormat="1" applyFont="1" applyFill="1" applyAlignment="1">
      <alignment horizontal="center" vertical="center"/>
    </xf>
    <xf numFmtId="165" fontId="2" fillId="3" borderId="7" xfId="1" applyNumberFormat="1" applyFont="1" applyFill="1" applyAlignment="1">
      <alignment horizontal="center" vertical="center"/>
    </xf>
    <xf numFmtId="0" fontId="2" fillId="5" borderId="7" xfId="1" applyFont="1" applyFill="1"/>
    <xf numFmtId="0" fontId="2" fillId="5" borderId="7" xfId="1" applyFont="1" applyFill="1" applyAlignment="1">
      <alignment horizontal="center" vertical="center"/>
    </xf>
    <xf numFmtId="1" fontId="2" fillId="6" borderId="8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8" fontId="2" fillId="6" borderId="10" xfId="1" applyNumberFormat="1" applyFont="1" applyFill="1" applyBorder="1" applyAlignment="1">
      <alignment horizontal="center"/>
    </xf>
    <xf numFmtId="0" fontId="2" fillId="6" borderId="11" xfId="1" applyFont="1" applyFill="1" applyBorder="1"/>
    <xf numFmtId="0" fontId="2" fillId="6" borderId="12" xfId="1" applyFont="1" applyFill="1" applyBorder="1" applyAlignment="1">
      <alignment horizontal="center"/>
    </xf>
    <xf numFmtId="167" fontId="2" fillId="6" borderId="13" xfId="1" applyNumberFormat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166" fontId="2" fillId="6" borderId="12" xfId="1" applyNumberFormat="1" applyFont="1" applyFill="1" applyBorder="1" applyAlignment="1">
      <alignment horizontal="center" vertical="center"/>
    </xf>
    <xf numFmtId="21" fontId="2" fillId="6" borderId="14" xfId="1" applyNumberFormat="1" applyFont="1" applyFill="1" applyBorder="1" applyAlignment="1">
      <alignment horizontal="center" vertical="center"/>
    </xf>
    <xf numFmtId="21" fontId="2" fillId="7" borderId="15" xfId="1" applyNumberFormat="1" applyFont="1" applyFill="1" applyBorder="1" applyAlignment="1">
      <alignment horizontal="center" vertical="center"/>
    </xf>
    <xf numFmtId="165" fontId="2" fillId="6" borderId="14" xfId="1" applyNumberFormat="1" applyFont="1" applyFill="1" applyBorder="1" applyAlignment="1">
      <alignment horizontal="center" vertical="center"/>
    </xf>
    <xf numFmtId="0" fontId="2" fillId="6" borderId="14" xfId="1" applyFont="1" applyFill="1" applyBorder="1"/>
    <xf numFmtId="0" fontId="2" fillId="6" borderId="16" xfId="1" applyFont="1" applyFill="1" applyBorder="1"/>
    <xf numFmtId="1" fontId="2" fillId="5" borderId="17" xfId="1" applyNumberFormat="1" applyFont="1" applyFill="1" applyBorder="1" applyAlignment="1">
      <alignment horizontal="center"/>
    </xf>
    <xf numFmtId="1" fontId="2" fillId="5" borderId="18" xfId="1" applyNumberFormat="1" applyFont="1" applyFill="1" applyBorder="1" applyAlignment="1">
      <alignment horizontal="center"/>
    </xf>
    <xf numFmtId="168" fontId="2" fillId="5" borderId="19" xfId="1" applyNumberFormat="1" applyFont="1" applyFill="1" applyBorder="1" applyAlignment="1">
      <alignment horizontal="center"/>
    </xf>
    <xf numFmtId="168" fontId="2" fillId="5" borderId="6" xfId="1" applyNumberFormat="1" applyFont="1" applyFill="1" applyBorder="1" applyAlignment="1">
      <alignment horizontal="center"/>
    </xf>
    <xf numFmtId="0" fontId="2" fillId="5" borderId="20" xfId="1" applyFont="1" applyFill="1" applyBorder="1"/>
    <xf numFmtId="0" fontId="2" fillId="5" borderId="17" xfId="1" applyFont="1" applyFill="1" applyBorder="1" applyAlignment="1">
      <alignment horizontal="center"/>
    </xf>
    <xf numFmtId="167" fontId="2" fillId="5" borderId="21" xfId="1" applyNumberFormat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166" fontId="2" fillId="5" borderId="17" xfId="1" applyNumberFormat="1" applyFont="1" applyFill="1" applyBorder="1" applyAlignment="1">
      <alignment horizontal="center" vertical="center"/>
    </xf>
    <xf numFmtId="21" fontId="2" fillId="5" borderId="22" xfId="1" applyNumberFormat="1" applyFont="1" applyFill="1" applyBorder="1" applyAlignment="1">
      <alignment horizontal="center" vertical="center"/>
    </xf>
    <xf numFmtId="21" fontId="2" fillId="8" borderId="23" xfId="1" applyNumberFormat="1" applyFont="1" applyFill="1" applyBorder="1" applyAlignment="1">
      <alignment horizontal="center" vertical="center"/>
    </xf>
    <xf numFmtId="165" fontId="2" fillId="5" borderId="22" xfId="1" applyNumberFormat="1" applyFont="1" applyFill="1" applyBorder="1" applyAlignment="1">
      <alignment horizontal="center" vertical="center"/>
    </xf>
    <xf numFmtId="0" fontId="2" fillId="5" borderId="22" xfId="1" applyFont="1" applyFill="1" applyBorder="1"/>
    <xf numFmtId="0" fontId="2" fillId="5" borderId="24" xfId="1" applyFont="1" applyFill="1" applyBorder="1"/>
    <xf numFmtId="1" fontId="2" fillId="6" borderId="18" xfId="1" applyNumberFormat="1" applyFont="1" applyFill="1" applyBorder="1" applyAlignment="1">
      <alignment horizontal="center"/>
    </xf>
    <xf numFmtId="168" fontId="2" fillId="6" borderId="19" xfId="1" applyNumberFormat="1" applyFont="1" applyFill="1" applyBorder="1" applyAlignment="1">
      <alignment horizontal="center"/>
    </xf>
    <xf numFmtId="168" fontId="2" fillId="6" borderId="5" xfId="1" applyNumberFormat="1" applyFont="1" applyFill="1" applyBorder="1" applyAlignment="1">
      <alignment horizontal="center"/>
    </xf>
    <xf numFmtId="0" fontId="2" fillId="6" borderId="20" xfId="1" applyFont="1" applyFill="1" applyBorder="1"/>
    <xf numFmtId="0" fontId="2" fillId="6" borderId="17" xfId="1" applyFont="1" applyFill="1" applyBorder="1" applyAlignment="1">
      <alignment horizontal="center"/>
    </xf>
    <xf numFmtId="167" fontId="2" fillId="6" borderId="21" xfId="1" applyNumberFormat="1" applyFont="1" applyFill="1" applyBorder="1" applyAlignment="1">
      <alignment horizontal="center" vertical="center"/>
    </xf>
    <xf numFmtId="0" fontId="2" fillId="6" borderId="22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166" fontId="2" fillId="6" borderId="17" xfId="1" applyNumberFormat="1" applyFont="1" applyFill="1" applyBorder="1" applyAlignment="1">
      <alignment horizontal="center" vertical="center"/>
    </xf>
    <xf numFmtId="21" fontId="2" fillId="6" borderId="22" xfId="1" applyNumberFormat="1" applyFont="1" applyFill="1" applyBorder="1" applyAlignment="1">
      <alignment horizontal="center" vertical="center"/>
    </xf>
    <xf numFmtId="21" fontId="2" fillId="7" borderId="25" xfId="1" applyNumberFormat="1" applyFont="1" applyFill="1" applyBorder="1" applyAlignment="1">
      <alignment horizontal="center" vertical="center"/>
    </xf>
    <xf numFmtId="165" fontId="2" fillId="6" borderId="22" xfId="1" applyNumberFormat="1" applyFont="1" applyFill="1" applyBorder="1" applyAlignment="1">
      <alignment horizontal="center" vertical="center"/>
    </xf>
    <xf numFmtId="0" fontId="2" fillId="6" borderId="22" xfId="1" applyFont="1" applyFill="1" applyBorder="1"/>
    <xf numFmtId="0" fontId="2" fillId="6" borderId="24" xfId="1" applyFont="1" applyFill="1" applyBorder="1"/>
    <xf numFmtId="21" fontId="2" fillId="8" borderId="25" xfId="1" applyNumberFormat="1" applyFont="1" applyFill="1" applyBorder="1" applyAlignment="1">
      <alignment horizontal="center" vertical="center"/>
    </xf>
    <xf numFmtId="168" fontId="2" fillId="5" borderId="5" xfId="1" applyNumberFormat="1" applyFont="1" applyFill="1" applyBorder="1" applyAlignment="1">
      <alignment horizontal="center"/>
    </xf>
    <xf numFmtId="166" fontId="2" fillId="5" borderId="26" xfId="1" applyNumberFormat="1" applyFont="1" applyFill="1" applyBorder="1" applyAlignment="1">
      <alignment horizontal="center" vertical="center"/>
    </xf>
    <xf numFmtId="21" fontId="2" fillId="5" borderId="27" xfId="1" applyNumberFormat="1" applyFont="1" applyFill="1" applyBorder="1" applyAlignment="1">
      <alignment horizontal="center" vertical="center"/>
    </xf>
    <xf numFmtId="165" fontId="2" fillId="5" borderId="27" xfId="1" applyNumberFormat="1" applyFont="1" applyFill="1" applyBorder="1" applyAlignment="1">
      <alignment horizontal="center" vertical="center"/>
    </xf>
    <xf numFmtId="0" fontId="2" fillId="5" borderId="27" xfId="1" applyFont="1" applyFill="1" applyBorder="1"/>
    <xf numFmtId="0" fontId="2" fillId="5" borderId="27" xfId="1" applyFont="1" applyFill="1" applyBorder="1" applyAlignment="1">
      <alignment horizontal="center" vertical="center"/>
    </xf>
    <xf numFmtId="0" fontId="2" fillId="5" borderId="28" xfId="1" applyFont="1" applyFill="1" applyBorder="1"/>
    <xf numFmtId="0" fontId="4" fillId="3" borderId="7" xfId="1" applyFont="1" applyFill="1"/>
    <xf numFmtId="0" fontId="4" fillId="4" borderId="29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165" fontId="4" fillId="4" borderId="31" xfId="1" applyNumberFormat="1" applyFont="1" applyFill="1" applyBorder="1" applyAlignment="1">
      <alignment horizontal="center" vertical="center"/>
    </xf>
    <xf numFmtId="1" fontId="4" fillId="4" borderId="32" xfId="1" applyNumberFormat="1" applyFont="1" applyFill="1" applyBorder="1" applyAlignment="1">
      <alignment horizontal="center"/>
    </xf>
    <xf numFmtId="0" fontId="4" fillId="4" borderId="32" xfId="1" applyFont="1" applyFill="1" applyBorder="1"/>
    <xf numFmtId="0" fontId="5" fillId="4" borderId="33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21" fontId="4" fillId="4" borderId="32" xfId="1" applyNumberFormat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4" fillId="4" borderId="36" xfId="1" applyFont="1" applyFill="1" applyBorder="1"/>
    <xf numFmtId="0" fontId="6" fillId="5" borderId="37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7" fillId="5" borderId="7" xfId="1" applyFont="1" applyFill="1" applyAlignment="1">
      <alignment horizontal="center" vertical="center"/>
    </xf>
    <xf numFmtId="0" fontId="8" fillId="5" borderId="7" xfId="1" applyFont="1" applyFill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2" fontId="2" fillId="8" borderId="18" xfId="1" applyNumberFormat="1" applyFont="1" applyFill="1" applyBorder="1" applyAlignment="1">
      <alignment horizontal="center" vertical="center"/>
    </xf>
    <xf numFmtId="0" fontId="2" fillId="5" borderId="7" xfId="1" applyFont="1" applyFill="1" applyAlignment="1">
      <alignment horizontal="right" vertical="center"/>
    </xf>
    <xf numFmtId="0" fontId="6" fillId="5" borderId="1" xfId="1" applyFont="1" applyFill="1" applyBorder="1" applyAlignment="1">
      <alignment horizontal="right" vertical="center"/>
    </xf>
    <xf numFmtId="0" fontId="0" fillId="5" borderId="7" xfId="1" applyFont="1" applyFill="1" applyAlignment="1">
      <alignment horizontal="left" vertical="center"/>
    </xf>
    <xf numFmtId="0" fontId="0" fillId="5" borderId="7" xfId="1" applyFont="1" applyFill="1" applyAlignment="1">
      <alignment horizontal="right" vertical="center"/>
    </xf>
    <xf numFmtId="0" fontId="2" fillId="5" borderId="7" xfId="1" applyFont="1" applyFill="1" applyAlignment="1">
      <alignment horizontal="left"/>
    </xf>
    <xf numFmtId="0" fontId="2" fillId="5" borderId="7" xfId="1" applyFont="1" applyFill="1" applyAlignment="1">
      <alignment horizontal="right"/>
    </xf>
    <xf numFmtId="0" fontId="2" fillId="5" borderId="7" xfId="1" applyFont="1" applyFill="1" applyAlignment="1">
      <alignment wrapText="1"/>
    </xf>
    <xf numFmtId="0" fontId="2" fillId="8" borderId="18" xfId="1" applyFont="1" applyFill="1" applyBorder="1" applyAlignment="1">
      <alignment horizontal="center" vertical="center"/>
    </xf>
    <xf numFmtId="0" fontId="9" fillId="2" borderId="7" xfId="1" applyFont="1" applyFill="1" applyAlignment="1">
      <alignment vertical="center"/>
    </xf>
    <xf numFmtId="0" fontId="10" fillId="2" borderId="7" xfId="1" applyFont="1" applyFill="1" applyAlignment="1">
      <alignment vertical="center"/>
    </xf>
    <xf numFmtId="0" fontId="2" fillId="5" borderId="7" xfId="1" applyFont="1" applyFill="1" applyAlignment="1">
      <alignment horizontal="left" vertical="center"/>
    </xf>
    <xf numFmtId="21" fontId="2" fillId="9" borderId="22" xfId="1" applyNumberFormat="1" applyFont="1" applyFill="1" applyBorder="1" applyAlignment="1">
      <alignment horizontal="center" vertical="center"/>
    </xf>
    <xf numFmtId="21" fontId="2" fillId="10" borderId="22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35"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999"/>
  <sheetViews>
    <sheetView topLeftCell="B1" workbookViewId="0">
      <selection activeCell="Z10" sqref="Z10: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5</v>
      </c>
      <c r="Q2" s="95" t="s">
        <v>61</v>
      </c>
      <c r="R2" s="13"/>
      <c r="S2" s="94" t="s">
        <v>3</v>
      </c>
      <c r="T2" s="93">
        <f>MAX(G7:G22)</f>
        <v>846.4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Op/Ned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2">
        <v>45048</v>
      </c>
      <c r="M4" s="102"/>
      <c r="O4" s="89" t="s">
        <v>1</v>
      </c>
      <c r="P4" s="88">
        <v>7.26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822.2</v>
      </c>
      <c r="H7" s="61">
        <v>0.77430555555555547</v>
      </c>
      <c r="I7" s="58">
        <v>0.83785879629629623</v>
      </c>
      <c r="J7" s="61">
        <f t="shared" ref="J7:J21" si="1">IF(I7&gt;0,I7-H7,0)</f>
        <v>6.3553240740740757E-2</v>
      </c>
      <c r="K7" s="60">
        <f t="shared" ref="K7:K21" si="2">(HOUR(J7)*3600)+(MINUTE(J7)*60)+SECOND(J7)</f>
        <v>5491</v>
      </c>
      <c r="L7" s="35">
        <f t="shared" ref="L7:L21" si="3">IF(G7=0,"vælg vindbane",IF(I7=0,13500,K7+($T$2*$P$4-G7*$P$4))/24/60/60)</f>
        <v>6.5586712962962951E-2</v>
      </c>
      <c r="M7" s="37">
        <f t="shared" ref="M7:M21" si="4">IF(I7=0,"DNS",IF($P$2=0,"vindbane",RANK(L7,$L$7:$L$21,1)))</f>
        <v>4</v>
      </c>
      <c r="N7" s="36"/>
      <c r="O7" s="35">
        <f t="shared" ref="O7:O21" si="5">IF(G7=0,"vælg vindbane",IF(I7&gt;0,L7-($P$4*Y7)/24/60/60,13500/24/60/60))</f>
        <v>5.9284629629629618E-2</v>
      </c>
      <c r="P7" s="34">
        <f t="shared" ref="P7:P21" si="6">IF(I7=0,"DNS",RANK(O7,$O$7:$O$21,1))</f>
        <v>3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75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822.2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>
        <f t="shared" si="3"/>
        <v>0.15625</v>
      </c>
      <c r="M8" s="51" t="str">
        <f t="shared" si="4"/>
        <v>DNS</v>
      </c>
      <c r="N8" s="50"/>
      <c r="O8" s="49">
        <f t="shared" si="5"/>
        <v>0.15625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1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808.6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174</v>
      </c>
      <c r="Z9" s="29">
        <f t="shared" si="8"/>
        <v>174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846.4</v>
      </c>
      <c r="H10" s="39">
        <v>0.77430555555555503</v>
      </c>
      <c r="I10" s="58">
        <v>0.83988425925925936</v>
      </c>
      <c r="J10" s="39">
        <f t="shared" si="1"/>
        <v>6.5578703703704333E-2</v>
      </c>
      <c r="K10" s="38">
        <f t="shared" si="2"/>
        <v>5666</v>
      </c>
      <c r="L10" s="35">
        <f t="shared" si="3"/>
        <v>6.5578703703703708E-2</v>
      </c>
      <c r="M10" s="37">
        <f t="shared" si="4"/>
        <v>3</v>
      </c>
      <c r="N10" s="36"/>
      <c r="O10" s="35">
        <f t="shared" si="5"/>
        <v>5.7680092592592595E-2</v>
      </c>
      <c r="P10" s="34">
        <f t="shared" si="6"/>
        <v>2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94</v>
      </c>
      <c r="Z10" s="29">
        <f t="shared" si="8"/>
        <v>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70</v>
      </c>
      <c r="F11" s="42" t="s">
        <v>28</v>
      </c>
      <c r="G11" s="41">
        <f t="shared" si="0"/>
        <v>804.4</v>
      </c>
      <c r="H11" s="100">
        <v>0.77083333333333337</v>
      </c>
      <c r="I11" s="58">
        <v>0.83822916666666669</v>
      </c>
      <c r="J11" s="39">
        <f t="shared" si="1"/>
        <v>6.7395833333333321E-2</v>
      </c>
      <c r="K11" s="38">
        <f t="shared" si="2"/>
        <v>5823</v>
      </c>
      <c r="L11" s="35">
        <f t="shared" si="3"/>
        <v>7.0925000000000002E-2</v>
      </c>
      <c r="M11" s="37">
        <f t="shared" si="4"/>
        <v>5</v>
      </c>
      <c r="N11" s="36"/>
      <c r="O11" s="35">
        <f t="shared" si="5"/>
        <v>5.2522916666666669E-2</v>
      </c>
      <c r="P11" s="34">
        <f t="shared" si="6"/>
        <v>1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219</v>
      </c>
      <c r="Z11" s="29">
        <f t="shared" si="8"/>
        <v>189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804.4</v>
      </c>
      <c r="H12" s="53">
        <v>0.77430555555555503</v>
      </c>
      <c r="I12" s="54">
        <v>0.84453703703703698</v>
      </c>
      <c r="J12" s="53">
        <f t="shared" si="1"/>
        <v>7.023148148148195E-2</v>
      </c>
      <c r="K12" s="52">
        <f t="shared" si="2"/>
        <v>6068</v>
      </c>
      <c r="L12" s="49">
        <f t="shared" si="3"/>
        <v>7.3760648148148145E-2</v>
      </c>
      <c r="M12" s="51">
        <f t="shared" si="4"/>
        <v>6</v>
      </c>
      <c r="N12" s="50"/>
      <c r="O12" s="49">
        <f t="shared" si="5"/>
        <v>6.4097453703703705E-2</v>
      </c>
      <c r="P12" s="48">
        <f t="shared" si="6"/>
        <v>6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115</v>
      </c>
      <c r="Z12" s="29">
        <f t="shared" si="8"/>
        <v>115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750.4</v>
      </c>
      <c r="H13" s="100">
        <v>0.77083333333333337</v>
      </c>
      <c r="I13" s="58">
        <v>0.875</v>
      </c>
      <c r="J13" s="39">
        <f t="shared" si="1"/>
        <v>0.10416666666666663</v>
      </c>
      <c r="K13" s="38">
        <f t="shared" si="2"/>
        <v>9000</v>
      </c>
      <c r="L13" s="35">
        <f t="shared" si="3"/>
        <v>0.11223333333333332</v>
      </c>
      <c r="M13" s="37">
        <f t="shared" si="4"/>
        <v>8</v>
      </c>
      <c r="N13" s="36"/>
      <c r="O13" s="35">
        <f t="shared" si="5"/>
        <v>0.10214999999999999</v>
      </c>
      <c r="P13" s="34">
        <f t="shared" si="6"/>
        <v>8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120</v>
      </c>
      <c r="Z13" s="29">
        <f t="shared" si="8"/>
        <v>120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777</v>
      </c>
      <c r="H14" s="101">
        <v>0.77777777777777779</v>
      </c>
      <c r="I14" s="58">
        <v>0.83224537037037039</v>
      </c>
      <c r="J14" s="39">
        <f t="shared" si="1"/>
        <v>5.4467592592592595E-2</v>
      </c>
      <c r="K14" s="38">
        <f t="shared" si="2"/>
        <v>4706</v>
      </c>
      <c r="L14" s="35">
        <f t="shared" si="3"/>
        <v>6.0299120370370364E-2</v>
      </c>
      <c r="M14" s="37">
        <f t="shared" si="4"/>
        <v>1</v>
      </c>
      <c r="N14" s="36"/>
      <c r="O14" s="35">
        <f t="shared" si="5"/>
        <v>5.9963009259259251E-2</v>
      </c>
      <c r="P14" s="34">
        <f t="shared" si="6"/>
        <v>4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4</v>
      </c>
      <c r="Z14" s="29">
        <f t="shared" si="8"/>
        <v>4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756.2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>
        <f t="shared" si="3"/>
        <v>0.15625</v>
      </c>
      <c r="M15" s="51" t="str">
        <f t="shared" si="4"/>
        <v>DNS</v>
      </c>
      <c r="N15" s="50"/>
      <c r="O15" s="49">
        <f t="shared" si="5"/>
        <v>0.15625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165</v>
      </c>
      <c r="Z15" s="29">
        <f t="shared" si="8"/>
        <v>165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781.6</v>
      </c>
      <c r="H16" s="101">
        <v>0.77777777777777779</v>
      </c>
      <c r="I16" s="58">
        <v>0.83721064814814816</v>
      </c>
      <c r="J16" s="39">
        <f t="shared" si="1"/>
        <v>5.9432870370370372E-2</v>
      </c>
      <c r="K16" s="38">
        <f t="shared" si="2"/>
        <v>5135</v>
      </c>
      <c r="L16" s="35">
        <f t="shared" si="3"/>
        <v>6.4877870370370364E-2</v>
      </c>
      <c r="M16" s="37">
        <f t="shared" si="4"/>
        <v>2</v>
      </c>
      <c r="N16" s="36"/>
      <c r="O16" s="35">
        <f t="shared" si="5"/>
        <v>6.1852870370370364E-2</v>
      </c>
      <c r="P16" s="34">
        <f t="shared" si="6"/>
        <v>5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36</v>
      </c>
      <c r="Z16" s="29">
        <f t="shared" si="8"/>
        <v>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723.2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161</v>
      </c>
      <c r="Z17" s="29">
        <f t="shared" si="8"/>
        <v>161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0</v>
      </c>
      <c r="C18" s="42" t="s">
        <v>65</v>
      </c>
      <c r="D18" s="42" t="s">
        <v>69</v>
      </c>
      <c r="E18" s="42" t="s">
        <v>66</v>
      </c>
      <c r="F18" s="42"/>
      <c r="G18" s="41">
        <f t="shared" si="0"/>
        <v>695</v>
      </c>
      <c r="H18" s="100">
        <v>0.77083333333333337</v>
      </c>
      <c r="I18" s="40">
        <v>0.84719907407407413</v>
      </c>
      <c r="J18" s="39">
        <f t="shared" si="1"/>
        <v>7.6365740740740762E-2</v>
      </c>
      <c r="K18" s="38">
        <f t="shared" si="2"/>
        <v>6598</v>
      </c>
      <c r="L18" s="35">
        <f t="shared" si="3"/>
        <v>8.9087546296296297E-2</v>
      </c>
      <c r="M18" s="37">
        <f t="shared" si="4"/>
        <v>7</v>
      </c>
      <c r="N18" s="36"/>
      <c r="O18" s="35">
        <f t="shared" si="5"/>
        <v>6.8080601851851857E-2</v>
      </c>
      <c r="P18" s="34">
        <f t="shared" si="6"/>
        <v>7</v>
      </c>
      <c r="Q18" s="33" t="str">
        <f t="shared" si="7"/>
        <v>Cita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250</v>
      </c>
      <c r="Z18" s="29">
        <f t="shared" si="8"/>
        <v>250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1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1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>
        <f t="shared" si="3"/>
        <v>0.15625</v>
      </c>
      <c r="M20" s="37" t="str">
        <f t="shared" si="4"/>
        <v>DNS</v>
      </c>
      <c r="N20" s="36"/>
      <c r="O20" s="35">
        <f t="shared" si="5"/>
        <v>0.15625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1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>
        <f t="shared" si="3"/>
        <v>0.15625</v>
      </c>
      <c r="M21" s="22" t="str">
        <f t="shared" si="4"/>
        <v>DNS</v>
      </c>
      <c r="N21" s="21"/>
      <c r="O21" s="20">
        <f t="shared" si="5"/>
        <v>0.15625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34" priority="5">
      <formula>$M7=1</formula>
    </cfRule>
    <cfRule type="expression" dxfId="33" priority="6">
      <formula>$M7=2</formula>
    </cfRule>
    <cfRule type="expression" dxfId="32" priority="7">
      <formula>$M7=3</formula>
    </cfRule>
  </conditionalFormatting>
  <conditionalFormatting sqref="O7:P21">
    <cfRule type="expression" dxfId="31" priority="2">
      <formula>$P7=1</formula>
    </cfRule>
    <cfRule type="expression" dxfId="30" priority="3">
      <formula>$P7=2</formula>
    </cfRule>
    <cfRule type="expression" dxfId="29" priority="4">
      <formula>$P7=3</formula>
    </cfRule>
  </conditionalFormatting>
  <conditionalFormatting sqref="Z7:Z21">
    <cfRule type="expression" dxfId="28" priority="1">
      <formula>$Z7&lt;&gt;$Y7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P3" sqref="P3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3</v>
      </c>
      <c r="Q2" s="95" t="s">
        <v>61</v>
      </c>
      <c r="R2" s="13"/>
      <c r="S2" s="94" t="s">
        <v>3</v>
      </c>
      <c r="T2" s="93">
        <f>MAX(G7:G23)</f>
        <v>686.8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Hård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2">
        <v>45062</v>
      </c>
      <c r="M4" s="102"/>
      <c r="O4" s="89" t="s">
        <v>1</v>
      </c>
      <c r="P4" s="88">
        <v>5.8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594.79999999999995</v>
      </c>
      <c r="H7" s="61">
        <v>0.77430555555555547</v>
      </c>
      <c r="I7" s="58">
        <v>0.82229166666666664</v>
      </c>
      <c r="J7" s="61">
        <f t="shared" ref="J7:J22" si="1">IF(I7&gt;0,I7-H7,0)</f>
        <v>4.7986111111111174E-2</v>
      </c>
      <c r="K7" s="60">
        <f t="shared" ref="K7:K22" si="2">(HOUR(J7)*3600)+(MINUTE(J7)*60)+SECOND(J7)</f>
        <v>4146</v>
      </c>
      <c r="L7" s="35">
        <f t="shared" ref="L7:L22" si="3">IF(G7=0,"vælg vindbane",IF(I7=0,13500,K7+($T$2*$P$4-G7*$P$4))/24/60/60)</f>
        <v>5.4162037037037043E-2</v>
      </c>
      <c r="M7" s="37">
        <f t="shared" ref="M7:M22" si="4">IF(I7=0,"DNS",IF($P$2=0,"vindbane",RANK(L7,$L$7:$L$22,1)))</f>
        <v>4</v>
      </c>
      <c r="N7" s="36"/>
      <c r="O7" s="35">
        <f t="shared" ref="O7:O22" si="5">IF(G7=0,"vælg vindbane",IF(I7&gt;0,L7-($P$4*Y7)/24/60/60,13500/24/60/60))</f>
        <v>4.979861111111112E-2</v>
      </c>
      <c r="P7" s="34">
        <f t="shared" ref="P7:P22" si="6">IF(I7=0,"DNS",RANK(O7,$O$7:$O$22,1))</f>
        <v>6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594.79999999999995</v>
      </c>
      <c r="H8" s="53">
        <v>0.77430555555555547</v>
      </c>
      <c r="I8" s="54">
        <v>0.82336805555555559</v>
      </c>
      <c r="J8" s="53">
        <f t="shared" si="1"/>
        <v>4.906250000000012E-2</v>
      </c>
      <c r="K8" s="52">
        <f t="shared" si="2"/>
        <v>4239</v>
      </c>
      <c r="L8" s="49">
        <f t="shared" si="3"/>
        <v>5.5238425925925934E-2</v>
      </c>
      <c r="M8" s="51">
        <f t="shared" si="4"/>
        <v>5</v>
      </c>
      <c r="N8" s="50"/>
      <c r="O8" s="49">
        <f t="shared" si="5"/>
        <v>4.5638888888888896E-2</v>
      </c>
      <c r="P8" s="48">
        <f t="shared" si="6"/>
        <v>4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ref="G9" si="9">IF($P$2=1,R9,0)+IF($P$2=2,S9,0)+IF($P$2=3,T9,0)+IF($P$2=4,U9,0)+IF($P$2=5,V9,0)+IF($P$2=6,W9,0)+IF($P$2=7,X9,0)</f>
        <v>594.79999999999995</v>
      </c>
      <c r="H9" s="53">
        <v>0.77430555555555547</v>
      </c>
      <c r="I9" s="54">
        <v>0.82379629629629625</v>
      </c>
      <c r="J9" s="53">
        <f t="shared" ref="J9" si="10">IF(I9&gt;0,I9-H9,0)</f>
        <v>4.949074074074078E-2</v>
      </c>
      <c r="K9" s="52">
        <f t="shared" ref="K9" si="11">(HOUR(J9)*3600)+(MINUTE(J9)*60)+SECOND(J9)</f>
        <v>4276</v>
      </c>
      <c r="L9" s="49">
        <f t="shared" ref="L9" si="12">IF(G9=0,"vælg vindbane",IF(I9=0,13500,K9+($T$2*$P$4-G9*$P$4))/24/60/60)</f>
        <v>5.566666666666667E-2</v>
      </c>
      <c r="M9" s="51">
        <f t="shared" ref="M9" si="13">IF(I9=0,"DNS",IF($P$2=0,"vindbane",RANK(L9,$L$7:$L$22,1)))</f>
        <v>6</v>
      </c>
      <c r="N9" s="50"/>
      <c r="O9" s="49">
        <f t="shared" ref="O9" si="14">IF(G9=0,"vælg vindbane",IF(I9&gt;0,L9-($P$4*Y9)/24/60/60,13500/24/60/60))</f>
        <v>4.6067129629629631E-2</v>
      </c>
      <c r="P9" s="48">
        <f t="shared" ref="P9" si="15">IF(I9=0,"DNS",RANK(O9,$O$7:$O$22,1))</f>
        <v>5</v>
      </c>
      <c r="Q9" s="47" t="str">
        <f t="shared" ref="Q9" si="16">D9</f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ref="Z9" si="17">IF(P9=1,Y9-30,IF(P9=2,Y9-20,IF(P9=3,Y9-10,Y9)))</f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686.8</v>
      </c>
      <c r="H10" s="53">
        <v>0.77430555555555503</v>
      </c>
      <c r="I10" s="54">
        <v>0.82160879629629635</v>
      </c>
      <c r="J10" s="53">
        <f t="shared" si="1"/>
        <v>4.7303240740741326E-2</v>
      </c>
      <c r="K10" s="52">
        <f t="shared" si="2"/>
        <v>4087</v>
      </c>
      <c r="L10" s="49">
        <f t="shared" si="3"/>
        <v>4.7303240740740743E-2</v>
      </c>
      <c r="M10" s="51">
        <f t="shared" si="4"/>
        <v>1</v>
      </c>
      <c r="N10" s="50"/>
      <c r="O10" s="49">
        <f t="shared" si="5"/>
        <v>3.5622685185185188E-2</v>
      </c>
      <c r="P10" s="48">
        <f t="shared" si="6"/>
        <v>1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144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584.79999999999995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590.6</v>
      </c>
      <c r="H12" s="100">
        <v>0.77083333333333337</v>
      </c>
      <c r="I12" s="58">
        <v>0.81797453703703704</v>
      </c>
      <c r="J12" s="39">
        <f t="shared" si="1"/>
        <v>4.7141203703703671E-2</v>
      </c>
      <c r="K12" s="38">
        <f t="shared" si="2"/>
        <v>4073</v>
      </c>
      <c r="L12" s="35">
        <f t="shared" si="3"/>
        <v>5.3599074074074063E-2</v>
      </c>
      <c r="M12" s="37">
        <f t="shared" si="4"/>
        <v>3</v>
      </c>
      <c r="N12" s="36"/>
      <c r="O12" s="35">
        <f t="shared" si="5"/>
        <v>4.0911574074074059E-2</v>
      </c>
      <c r="P12" s="34">
        <f t="shared" si="6"/>
        <v>2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169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590.6</v>
      </c>
      <c r="H13" s="53">
        <v>0.77430555555555503</v>
      </c>
      <c r="I13" s="54"/>
      <c r="J13" s="53">
        <f t="shared" si="1"/>
        <v>0</v>
      </c>
      <c r="K13" s="52">
        <f t="shared" si="2"/>
        <v>0</v>
      </c>
      <c r="L13" s="49">
        <f t="shared" si="3"/>
        <v>0.15625</v>
      </c>
      <c r="M13" s="51" t="str">
        <f t="shared" si="4"/>
        <v>DNS</v>
      </c>
      <c r="N13" s="50"/>
      <c r="O13" s="49">
        <f t="shared" si="5"/>
        <v>0.15625</v>
      </c>
      <c r="P13" s="48" t="str">
        <f t="shared" si="6"/>
        <v>DNS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115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525.4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533</v>
      </c>
      <c r="H15" s="101">
        <v>0.77777777777777779</v>
      </c>
      <c r="I15" s="58">
        <v>0.8192476851851852</v>
      </c>
      <c r="J15" s="39">
        <f t="shared" si="1"/>
        <v>4.1469907407407414E-2</v>
      </c>
      <c r="K15" s="38">
        <f t="shared" si="2"/>
        <v>3583</v>
      </c>
      <c r="L15" s="35">
        <f t="shared" si="3"/>
        <v>5.1794444444444435E-2</v>
      </c>
      <c r="M15" s="37">
        <f t="shared" si="4"/>
        <v>2</v>
      </c>
      <c r="N15" s="36"/>
      <c r="O15" s="35">
        <f t="shared" si="5"/>
        <v>5.1525925925925919E-2</v>
      </c>
      <c r="P15" s="34">
        <f t="shared" si="6"/>
        <v>7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4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537.4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558.4</v>
      </c>
      <c r="H17" s="101">
        <v>0.77777777777777779</v>
      </c>
      <c r="I17" s="58"/>
      <c r="J17" s="39">
        <f t="shared" si="1"/>
        <v>0</v>
      </c>
      <c r="K17" s="38">
        <f t="shared" si="2"/>
        <v>0</v>
      </c>
      <c r="L17" s="35">
        <f t="shared" si="3"/>
        <v>0.15625</v>
      </c>
      <c r="M17" s="37" t="str">
        <f t="shared" si="4"/>
        <v>DNS</v>
      </c>
      <c r="N17" s="36"/>
      <c r="O17" s="35">
        <f t="shared" si="5"/>
        <v>0.15625</v>
      </c>
      <c r="P17" s="34" t="str">
        <f t="shared" si="6"/>
        <v>DNS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502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489</v>
      </c>
      <c r="H19" s="100">
        <v>0.77083333333333337</v>
      </c>
      <c r="I19" s="40">
        <v>0.81656249999999997</v>
      </c>
      <c r="J19" s="39">
        <f t="shared" si="1"/>
        <v>4.5729166666666599E-2</v>
      </c>
      <c r="K19" s="38">
        <f t="shared" si="2"/>
        <v>3951</v>
      </c>
      <c r="L19" s="35">
        <f t="shared" si="3"/>
        <v>5.9007407407407404E-2</v>
      </c>
      <c r="M19" s="37">
        <f t="shared" si="4"/>
        <v>7</v>
      </c>
      <c r="N19" s="36"/>
      <c r="O19" s="35">
        <f t="shared" si="5"/>
        <v>4.2224999999999999E-2</v>
      </c>
      <c r="P19" s="34">
        <f t="shared" si="6"/>
        <v>3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240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/>
      <c r="D20" s="56"/>
      <c r="E20" s="56"/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27" priority="5">
      <formula>$M7=1</formula>
    </cfRule>
    <cfRule type="expression" dxfId="26" priority="6">
      <formula>$M7=2</formula>
    </cfRule>
    <cfRule type="expression" dxfId="25" priority="7">
      <formula>$M7=3</formula>
    </cfRule>
  </conditionalFormatting>
  <conditionalFormatting sqref="O7:P22">
    <cfRule type="expression" dxfId="24" priority="2">
      <formula>$P7=1</formula>
    </cfRule>
    <cfRule type="expression" dxfId="23" priority="3">
      <formula>$P7=2</formula>
    </cfRule>
    <cfRule type="expression" dxfId="22" priority="4">
      <formula>$P7=3</formula>
    </cfRule>
  </conditionalFormatting>
  <conditionalFormatting sqref="Z7:Z22">
    <cfRule type="expression" dxfId="21" priority="1">
      <formula>$Z7&lt;&gt;$Y7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00"/>
  <sheetViews>
    <sheetView tabSelected="1" workbookViewId="0">
      <selection activeCell="Z7" sqref="Z7:Z19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MAX(G7:G23)</f>
        <v>668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2">
        <v>45069</v>
      </c>
      <c r="M4" s="102"/>
      <c r="O4" s="89" t="s">
        <v>1</v>
      </c>
      <c r="P4" s="88">
        <v>6.8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668</v>
      </c>
      <c r="H7" s="61">
        <v>0.77430555555555547</v>
      </c>
      <c r="I7" s="58">
        <v>0.8521643518518518</v>
      </c>
      <c r="J7" s="61">
        <f t="shared" ref="J7:J22" si="1">IF(I7&gt;0,I7-H7,0)</f>
        <v>7.7858796296296329E-2</v>
      </c>
      <c r="K7" s="60">
        <f t="shared" ref="K7:K22" si="2">(HOUR(J7)*3600)+(MINUTE(J7)*60)+SECOND(J7)</f>
        <v>6727</v>
      </c>
      <c r="L7" s="35">
        <f t="shared" ref="L7:L22" si="3">IF(G7=0,"vælg vindbane",IF(I7=0,13500,K7+($T$2*$P$4-G7*$P$4))/24/60/60)</f>
        <v>7.7858796296296301E-2</v>
      </c>
      <c r="M7" s="37">
        <f t="shared" ref="M7:M22" si="4">IF(I7=0,"DNS",IF($P$2=0,"vindbane",RANK(L7,$L$7:$L$22,1)))</f>
        <v>5</v>
      </c>
      <c r="N7" s="36"/>
      <c r="O7" s="35">
        <f t="shared" ref="O7:O22" si="5">IF(G7=0,"vælg vindbane",IF(I7&gt;0,L7-($P$4*Y7)/24/60/60,13500/24/60/60))</f>
        <v>7.2743055555555561E-2</v>
      </c>
      <c r="P7" s="34">
        <f t="shared" ref="P7:P22" si="6">IF(I7=0,"DNS",RANK(O7,$O$7:$O$22,1))</f>
        <v>7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53">
        <v>0.77430555555555547</v>
      </c>
      <c r="I8" s="54">
        <v>0.85413194444444451</v>
      </c>
      <c r="J8" s="53">
        <f t="shared" si="1"/>
        <v>7.9826388888889044E-2</v>
      </c>
      <c r="K8" s="52">
        <f t="shared" si="2"/>
        <v>6897</v>
      </c>
      <c r="L8" s="49">
        <f t="shared" si="3"/>
        <v>7.9826388888888891E-2</v>
      </c>
      <c r="M8" s="51">
        <f t="shared" si="4"/>
        <v>6</v>
      </c>
      <c r="N8" s="50"/>
      <c r="O8" s="49">
        <f t="shared" si="5"/>
        <v>6.8571759259259263E-2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53">
        <v>0.77430555555555547</v>
      </c>
      <c r="I9" s="54">
        <v>0.87152777777777779</v>
      </c>
      <c r="J9" s="53">
        <f t="shared" si="1"/>
        <v>9.7222222222222321E-2</v>
      </c>
      <c r="K9" s="52">
        <f t="shared" si="2"/>
        <v>8400</v>
      </c>
      <c r="L9" s="49">
        <f t="shared" si="3"/>
        <v>9.7222222222222224E-2</v>
      </c>
      <c r="M9" s="51">
        <f t="shared" si="4"/>
        <v>8</v>
      </c>
      <c r="N9" s="50"/>
      <c r="O9" s="49">
        <f t="shared" si="5"/>
        <v>8.5967592592592595E-2</v>
      </c>
      <c r="P9" s="48">
        <f t="shared" si="6"/>
        <v>8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655.8</v>
      </c>
      <c r="H10" s="53">
        <v>0.77430555555555503</v>
      </c>
      <c r="I10" s="54">
        <v>0.875</v>
      </c>
      <c r="J10" s="53">
        <f t="shared" si="1"/>
        <v>0.10069444444444497</v>
      </c>
      <c r="K10" s="52">
        <f t="shared" si="2"/>
        <v>8700</v>
      </c>
      <c r="L10" s="49">
        <f t="shared" si="3"/>
        <v>0.10165462962962962</v>
      </c>
      <c r="M10" s="51">
        <f t="shared" si="4"/>
        <v>9</v>
      </c>
      <c r="N10" s="50"/>
      <c r="O10" s="49">
        <f t="shared" si="5"/>
        <v>8.7960185185185169E-2</v>
      </c>
      <c r="P10" s="48">
        <f t="shared" si="6"/>
        <v>9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660.4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655.6</v>
      </c>
      <c r="H12" s="100">
        <v>0.77083333333333337</v>
      </c>
      <c r="I12" s="58">
        <v>0.85679398148148145</v>
      </c>
      <c r="J12" s="39">
        <f t="shared" si="1"/>
        <v>8.5960648148148078E-2</v>
      </c>
      <c r="K12" s="38">
        <f t="shared" si="2"/>
        <v>7427</v>
      </c>
      <c r="L12" s="35">
        <f t="shared" si="3"/>
        <v>8.6936574074074055E-2</v>
      </c>
      <c r="M12" s="37">
        <f t="shared" si="4"/>
        <v>7</v>
      </c>
      <c r="N12" s="36"/>
      <c r="O12" s="35">
        <f t="shared" si="5"/>
        <v>7.2061574074074056E-2</v>
      </c>
      <c r="P12" s="34">
        <f t="shared" si="6"/>
        <v>6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655.6</v>
      </c>
      <c r="H13" s="53">
        <v>0.77430555555555503</v>
      </c>
      <c r="I13" s="54">
        <v>0.84766203703703702</v>
      </c>
      <c r="J13" s="53">
        <f t="shared" si="1"/>
        <v>7.3356481481481994E-2</v>
      </c>
      <c r="K13" s="52">
        <f t="shared" si="2"/>
        <v>6338</v>
      </c>
      <c r="L13" s="49">
        <f t="shared" si="3"/>
        <v>7.4332407407407403E-2</v>
      </c>
      <c r="M13" s="51">
        <f t="shared" si="4"/>
        <v>3</v>
      </c>
      <c r="N13" s="50"/>
      <c r="O13" s="49">
        <f t="shared" si="5"/>
        <v>6.5281481481481468E-2</v>
      </c>
      <c r="P13" s="48">
        <f t="shared" si="6"/>
        <v>3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593.6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612.20000000000005</v>
      </c>
      <c r="H15" s="101">
        <v>0.77777777777777779</v>
      </c>
      <c r="I15" s="58">
        <v>0.83719907407407401</v>
      </c>
      <c r="J15" s="39">
        <f t="shared" si="1"/>
        <v>5.9421296296296222E-2</v>
      </c>
      <c r="K15" s="38">
        <f t="shared" si="2"/>
        <v>5134</v>
      </c>
      <c r="L15" s="35">
        <f t="shared" si="3"/>
        <v>6.381296296296296E-2</v>
      </c>
      <c r="M15" s="37">
        <f t="shared" si="4"/>
        <v>1</v>
      </c>
      <c r="N15" s="36"/>
      <c r="O15" s="35">
        <f t="shared" si="5"/>
        <v>6.3498148148148151E-2</v>
      </c>
      <c r="P15" s="34">
        <f t="shared" si="6"/>
        <v>2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606.6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627.79999999999995</v>
      </c>
      <c r="H17" s="101">
        <v>0.77777777777777779</v>
      </c>
      <c r="I17" s="58">
        <v>0.84299768518518514</v>
      </c>
      <c r="J17" s="39">
        <f t="shared" si="1"/>
        <v>6.5219907407407351E-2</v>
      </c>
      <c r="K17" s="38">
        <f t="shared" si="2"/>
        <v>5635</v>
      </c>
      <c r="L17" s="35">
        <f t="shared" si="3"/>
        <v>6.838379629629629E-2</v>
      </c>
      <c r="M17" s="37">
        <f t="shared" si="4"/>
        <v>2</v>
      </c>
      <c r="N17" s="36"/>
      <c r="O17" s="35">
        <f t="shared" si="5"/>
        <v>6.5550462962962963E-2</v>
      </c>
      <c r="P17" s="34">
        <f t="shared" si="6"/>
        <v>4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570.4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555</v>
      </c>
      <c r="H19" s="100">
        <v>0.77083333333333337</v>
      </c>
      <c r="I19" s="40">
        <v>0.83635416666666673</v>
      </c>
      <c r="J19" s="39">
        <f t="shared" si="1"/>
        <v>6.5520833333333361E-2</v>
      </c>
      <c r="K19" s="38">
        <f t="shared" si="2"/>
        <v>5661</v>
      </c>
      <c r="L19" s="35">
        <f t="shared" si="3"/>
        <v>7.4414351851851843E-2</v>
      </c>
      <c r="M19" s="37">
        <f t="shared" si="4"/>
        <v>4</v>
      </c>
      <c r="N19" s="36"/>
      <c r="O19" s="35">
        <f t="shared" si="5"/>
        <v>5.4738425925925913E-2</v>
      </c>
      <c r="P19" s="34">
        <f t="shared" si="6"/>
        <v>1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13" priority="5">
      <formula>$M7=1</formula>
    </cfRule>
    <cfRule type="expression" dxfId="12" priority="6">
      <formula>$M7=2</formula>
    </cfRule>
    <cfRule type="expression" dxfId="11" priority="7">
      <formula>$M7=3</formula>
    </cfRule>
  </conditionalFormatting>
  <conditionalFormatting sqref="O7:P22">
    <cfRule type="expression" dxfId="10" priority="2">
      <formula>$P7=1</formula>
    </cfRule>
    <cfRule type="expression" dxfId="9" priority="3">
      <formula>$P7=2</formula>
    </cfRule>
    <cfRule type="expression" dxfId="8" priority="4">
      <formula>$P7=3</formula>
    </cfRule>
  </conditionalFormatting>
  <conditionalFormatting sqref="Z7:Z22">
    <cfRule type="expression" dxfId="7" priority="1">
      <formula>$Z7&lt;&gt;$Y7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15" sqref="Z15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/>
      <c r="Q2" s="95" t="s">
        <v>61</v>
      </c>
      <c r="R2" s="13"/>
      <c r="S2" s="94" t="s">
        <v>3</v>
      </c>
      <c r="T2" s="93">
        <f>MAX(G7:G23)</f>
        <v>0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/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2">
        <v>45076</v>
      </c>
      <c r="M4" s="102"/>
      <c r="O4" s="89" t="s">
        <v>1</v>
      </c>
      <c r="P4" s="88"/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0</v>
      </c>
      <c r="H7" s="61">
        <v>0.77430555555555547</v>
      </c>
      <c r="I7" s="58"/>
      <c r="J7" s="61">
        <f t="shared" ref="J7:J22" si="1">IF(I7&gt;0,I7-H7,0)</f>
        <v>0</v>
      </c>
      <c r="K7" s="60">
        <f t="shared" ref="K7:K22" si="2">(HOUR(J7)*3600)+(MINUTE(J7)*60)+SECOND(J7)</f>
        <v>0</v>
      </c>
      <c r="L7" s="35" t="str">
        <f t="shared" ref="L7:L22" si="3">IF(G7=0,"vælg vindbane",IF(I7=0,13500,K7+($T$2*$P$4-G7*$P$4))/24/60/60)</f>
        <v>vælg vindbane</v>
      </c>
      <c r="M7" s="37" t="str">
        <f t="shared" ref="M7:M22" si="4">IF(I7=0,"DNS",IF($P$2=0,"vindbane",RANK(L7,$L$7:$L$22,1)))</f>
        <v>DNS</v>
      </c>
      <c r="N7" s="36"/>
      <c r="O7" s="35" t="str">
        <f t="shared" ref="O7:O22" si="5">IF(G7=0,"vælg vindbane",IF(I7&gt;0,L7-($P$4*Y7)/24/60/60,13500/24/60/60))</f>
        <v>vælg vindbane</v>
      </c>
      <c r="P7" s="34" t="str">
        <f t="shared" ref="P7:P22" si="6">IF(I7=0,"DNS",RANK(O7,$O$7:$O$22,1))</f>
        <v>DNS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0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 t="str">
        <f t="shared" si="3"/>
        <v>vælg vindbane</v>
      </c>
      <c r="M8" s="51" t="str">
        <f t="shared" si="4"/>
        <v>DNS</v>
      </c>
      <c r="N8" s="50"/>
      <c r="O8" s="49" t="str">
        <f t="shared" si="5"/>
        <v>vælg vindbane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0</v>
      </c>
      <c r="H9" s="53">
        <v>0.77430555555555547</v>
      </c>
      <c r="I9" s="54"/>
      <c r="J9" s="53">
        <f t="shared" si="1"/>
        <v>0</v>
      </c>
      <c r="K9" s="52">
        <f t="shared" si="2"/>
        <v>0</v>
      </c>
      <c r="L9" s="49" t="str">
        <f t="shared" si="3"/>
        <v>vælg vindbane</v>
      </c>
      <c r="M9" s="51" t="str">
        <f t="shared" si="4"/>
        <v>DNS</v>
      </c>
      <c r="N9" s="50"/>
      <c r="O9" s="49" t="str">
        <f t="shared" si="5"/>
        <v>vælg vindbane</v>
      </c>
      <c r="P9" s="48" t="str">
        <f t="shared" si="6"/>
        <v>DNS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0</v>
      </c>
      <c r="H10" s="53">
        <v>0.77430555555555503</v>
      </c>
      <c r="I10" s="54"/>
      <c r="J10" s="53">
        <f t="shared" si="1"/>
        <v>0</v>
      </c>
      <c r="K10" s="52">
        <f t="shared" si="2"/>
        <v>0</v>
      </c>
      <c r="L10" s="49" t="str">
        <f t="shared" si="3"/>
        <v>vælg vindbane</v>
      </c>
      <c r="M10" s="51" t="str">
        <f t="shared" si="4"/>
        <v>DNS</v>
      </c>
      <c r="N10" s="50"/>
      <c r="O10" s="49" t="str">
        <f t="shared" si="5"/>
        <v>vælg vindbane</v>
      </c>
      <c r="P10" s="48" t="str">
        <f t="shared" si="6"/>
        <v>DNS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0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 t="str">
        <f t="shared" si="3"/>
        <v>vælg vindbane</v>
      </c>
      <c r="M11" s="37" t="str">
        <f t="shared" si="4"/>
        <v>DNS</v>
      </c>
      <c r="N11" s="36"/>
      <c r="O11" s="35" t="str">
        <f t="shared" si="5"/>
        <v>vælg vindbane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0</v>
      </c>
      <c r="H12" s="100">
        <v>0.77083333333333337</v>
      </c>
      <c r="I12" s="58"/>
      <c r="J12" s="39">
        <f t="shared" si="1"/>
        <v>0</v>
      </c>
      <c r="K12" s="38">
        <f t="shared" si="2"/>
        <v>0</v>
      </c>
      <c r="L12" s="35" t="str">
        <f t="shared" si="3"/>
        <v>vælg vindbane</v>
      </c>
      <c r="M12" s="37" t="str">
        <f t="shared" si="4"/>
        <v>DNS</v>
      </c>
      <c r="N12" s="36"/>
      <c r="O12" s="35" t="str">
        <f t="shared" si="5"/>
        <v>vælg vindbane</v>
      </c>
      <c r="P12" s="34" t="str">
        <f t="shared" si="6"/>
        <v>DNS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0</v>
      </c>
      <c r="H13" s="53">
        <v>0.77430555555555503</v>
      </c>
      <c r="I13" s="54"/>
      <c r="J13" s="53">
        <f t="shared" si="1"/>
        <v>0</v>
      </c>
      <c r="K13" s="52">
        <f t="shared" si="2"/>
        <v>0</v>
      </c>
      <c r="L13" s="49" t="str">
        <f t="shared" si="3"/>
        <v>vælg vindbane</v>
      </c>
      <c r="M13" s="51" t="str">
        <f t="shared" si="4"/>
        <v>DNS</v>
      </c>
      <c r="N13" s="50"/>
      <c r="O13" s="49" t="str">
        <f t="shared" si="5"/>
        <v>vælg vindbane</v>
      </c>
      <c r="P13" s="48" t="str">
        <f t="shared" si="6"/>
        <v>DNS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105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0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 t="str">
        <f t="shared" si="3"/>
        <v>vælg vindbane</v>
      </c>
      <c r="M14" s="37" t="str">
        <f t="shared" si="4"/>
        <v>DNS</v>
      </c>
      <c r="N14" s="36"/>
      <c r="O14" s="35" t="str">
        <f t="shared" si="5"/>
        <v>vælg vindbane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0</v>
      </c>
      <c r="H15" s="101">
        <v>0.77777777777777779</v>
      </c>
      <c r="I15" s="58"/>
      <c r="J15" s="39">
        <f t="shared" si="1"/>
        <v>0</v>
      </c>
      <c r="K15" s="38">
        <f t="shared" si="2"/>
        <v>0</v>
      </c>
      <c r="L15" s="35" t="str">
        <f t="shared" si="3"/>
        <v>vælg vindbane</v>
      </c>
      <c r="M15" s="37" t="str">
        <f t="shared" si="4"/>
        <v>DNS</v>
      </c>
      <c r="N15" s="36"/>
      <c r="O15" s="35" t="str">
        <f t="shared" si="5"/>
        <v>vælg vindbane</v>
      </c>
      <c r="P15" s="34" t="str">
        <f t="shared" si="6"/>
        <v>DNS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-16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0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 t="str">
        <f t="shared" si="3"/>
        <v>vælg vindbane</v>
      </c>
      <c r="M16" s="51" t="str">
        <f t="shared" si="4"/>
        <v>DNS</v>
      </c>
      <c r="N16" s="50"/>
      <c r="O16" s="49" t="str">
        <f t="shared" si="5"/>
        <v>vælg vindbane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0</v>
      </c>
      <c r="H17" s="101">
        <v>0.77777777777777779</v>
      </c>
      <c r="I17" s="58"/>
      <c r="J17" s="39">
        <f t="shared" si="1"/>
        <v>0</v>
      </c>
      <c r="K17" s="38">
        <f t="shared" si="2"/>
        <v>0</v>
      </c>
      <c r="L17" s="35" t="str">
        <f t="shared" si="3"/>
        <v>vælg vindbane</v>
      </c>
      <c r="M17" s="37" t="str">
        <f t="shared" si="4"/>
        <v>DNS</v>
      </c>
      <c r="N17" s="36"/>
      <c r="O17" s="35" t="str">
        <f t="shared" si="5"/>
        <v>vælg vindbane</v>
      </c>
      <c r="P17" s="34" t="str">
        <f t="shared" si="6"/>
        <v>DNS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0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 t="str">
        <f t="shared" si="3"/>
        <v>vælg vindbane</v>
      </c>
      <c r="M18" s="51" t="str">
        <f t="shared" si="4"/>
        <v>DNS</v>
      </c>
      <c r="N18" s="50"/>
      <c r="O18" s="49" t="str">
        <f t="shared" si="5"/>
        <v>vælg vindbane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0</v>
      </c>
      <c r="H19" s="100">
        <v>0.77083333333333337</v>
      </c>
      <c r="I19" s="40"/>
      <c r="J19" s="39">
        <f t="shared" si="1"/>
        <v>0</v>
      </c>
      <c r="K19" s="38">
        <f t="shared" si="2"/>
        <v>0</v>
      </c>
      <c r="L19" s="35" t="str">
        <f t="shared" si="3"/>
        <v>vælg vindbane</v>
      </c>
      <c r="M19" s="37" t="str">
        <f t="shared" si="4"/>
        <v>DNS</v>
      </c>
      <c r="N19" s="36"/>
      <c r="O19" s="35" t="str">
        <f t="shared" si="5"/>
        <v>vælg vindbane</v>
      </c>
      <c r="P19" s="34" t="str">
        <f t="shared" si="6"/>
        <v>DNS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220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0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 t="str">
        <f t="shared" si="3"/>
        <v>vælg vindbane</v>
      </c>
      <c r="M20" s="51" t="str">
        <f t="shared" si="4"/>
        <v>DNS</v>
      </c>
      <c r="N20" s="50"/>
      <c r="O20" s="49" t="str">
        <f t="shared" si="5"/>
        <v>vælg vindbane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0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 t="str">
        <f t="shared" si="3"/>
        <v>vælg vindbane</v>
      </c>
      <c r="M21" s="37" t="str">
        <f t="shared" si="4"/>
        <v>DNS</v>
      </c>
      <c r="N21" s="36"/>
      <c r="O21" s="35" t="str">
        <f t="shared" si="5"/>
        <v>vælg vindbane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0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 t="str">
        <f t="shared" si="3"/>
        <v>vælg vindbane</v>
      </c>
      <c r="M22" s="22" t="str">
        <f t="shared" si="4"/>
        <v>DNS</v>
      </c>
      <c r="N22" s="21"/>
      <c r="O22" s="20" t="str">
        <f t="shared" si="5"/>
        <v>vælg vindbane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6" priority="5">
      <formula>$M7=1</formula>
    </cfRule>
    <cfRule type="expression" dxfId="5" priority="6">
      <formula>$M7=2</formula>
    </cfRule>
    <cfRule type="expression" dxfId="4" priority="7">
      <formula>$M7=3</formula>
    </cfRule>
  </conditionalFormatting>
  <conditionalFormatting sqref="O7:P22">
    <cfRule type="expression" dxfId="3" priority="2">
      <formula>$P7=1</formula>
    </cfRule>
    <cfRule type="expression" dxfId="2" priority="3">
      <formula>$P7=2</formula>
    </cfRule>
    <cfRule type="expression" dxfId="1" priority="4">
      <formula>$P7=3</formula>
    </cfRule>
  </conditionalFormatting>
  <conditionalFormatting sqref="Z7:Z22">
    <cfRule type="expression" dxfId="0" priority="1">
      <formula>$Z7&lt;&gt;$Y7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999"/>
  <sheetViews>
    <sheetView topLeftCell="L1" workbookViewId="0">
      <selection activeCell="Z4" sqref="Z4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customWidth="1" outlineLevel="1"/>
    <col min="7" max="7" width="6.85546875" style="1" customWidth="1" outlineLevel="1"/>
    <col min="8" max="8" width="18" style="1" customWidth="1" outlineLevel="1"/>
    <col min="9" max="9" width="15.140625" style="1" customWidth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/>
      <c r="Q2" s="95" t="s">
        <v>61</v>
      </c>
      <c r="R2" s="13"/>
      <c r="S2" s="94" t="s">
        <v>3</v>
      </c>
      <c r="T2" s="93">
        <f>MAX(G7:G22)</f>
        <v>0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/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2">
        <v>36526</v>
      </c>
      <c r="M4" s="102"/>
      <c r="O4" s="89" t="s">
        <v>1</v>
      </c>
      <c r="P4" s="88"/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0</v>
      </c>
      <c r="H7" s="61">
        <v>0.77430555555555547</v>
      </c>
      <c r="I7" s="58"/>
      <c r="J7" s="61">
        <f t="shared" ref="J7:J21" si="1">IF(I7&gt;0,I7-H7,0)</f>
        <v>0</v>
      </c>
      <c r="K7" s="60">
        <f t="shared" ref="K7:K21" si="2">(HOUR(J7)*3600)+(MINUTE(J7)*60)+SECOND(J7)</f>
        <v>0</v>
      </c>
      <c r="L7" s="35" t="str">
        <f t="shared" ref="L7:L21" si="3">IF(G7=0,"vælg vindbane",IF(I7=0,13500,K7+($T$2*$P$4-G7*$P$4))/24/60/60)</f>
        <v>vælg vindbane</v>
      </c>
      <c r="M7" s="37" t="str">
        <f t="shared" ref="M7:M21" si="4">IF(I7=0,"DNS",IF($P$2=0,"vindbane",RANK(L7,$L$7:$L$21,1)))</f>
        <v>DNS</v>
      </c>
      <c r="N7" s="36"/>
      <c r="O7" s="35" t="str">
        <f t="shared" ref="O7:O21" si="5">IF(G7=0,"vælg vindbane",IF(I7&gt;0,L7-($P$4*Y7)/24/60/60,13500/24/60/60))</f>
        <v>vælg vindbane</v>
      </c>
      <c r="P7" s="34" t="str">
        <f t="shared" ref="P7:P21" si="6">IF(I7=0,"DNS",RANK(O7,$O$7:$O$21,1))</f>
        <v>DNS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0</v>
      </c>
      <c r="Z7" s="29">
        <f>IF(P7=1,Y7-30,IF(P7=2,Y7-20,IF(P7=3,Y7-10,Y7)))</f>
        <v>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0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 t="str">
        <f t="shared" si="3"/>
        <v>vælg vindbane</v>
      </c>
      <c r="M8" s="51" t="str">
        <f t="shared" si="4"/>
        <v>DNS</v>
      </c>
      <c r="N8" s="50"/>
      <c r="O8" s="49" t="str">
        <f t="shared" si="5"/>
        <v>vælg vindbane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0</v>
      </c>
      <c r="Z8" s="29">
        <f t="shared" ref="Z8:Z21" si="8">IF(P8=1,Y8-30,IF(P8=2,Y8-20,IF(P8=3,Y8-10,Y8)))</f>
        <v>0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0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 t="str">
        <f t="shared" si="3"/>
        <v>vælg vindbane</v>
      </c>
      <c r="M9" s="51" t="str">
        <f t="shared" si="4"/>
        <v>DNS</v>
      </c>
      <c r="N9" s="50"/>
      <c r="O9" s="49" t="str">
        <f t="shared" si="5"/>
        <v>vælg vindbane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0</v>
      </c>
      <c r="Z9" s="29">
        <f t="shared" si="8"/>
        <v>0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0</v>
      </c>
      <c r="H10" s="39">
        <v>0.77430555555555503</v>
      </c>
      <c r="I10" s="58"/>
      <c r="J10" s="39">
        <f t="shared" si="1"/>
        <v>0</v>
      </c>
      <c r="K10" s="38">
        <f t="shared" si="2"/>
        <v>0</v>
      </c>
      <c r="L10" s="35" t="str">
        <f t="shared" si="3"/>
        <v>vælg vindbane</v>
      </c>
      <c r="M10" s="37" t="str">
        <f t="shared" si="4"/>
        <v>DNS</v>
      </c>
      <c r="N10" s="36"/>
      <c r="O10" s="35" t="str">
        <f t="shared" si="5"/>
        <v>vælg vindbane</v>
      </c>
      <c r="P10" s="34" t="str">
        <f t="shared" si="6"/>
        <v>DNS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0</v>
      </c>
      <c r="Z10" s="29">
        <f t="shared" si="8"/>
        <v>0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37</v>
      </c>
      <c r="F11" s="42" t="s">
        <v>28</v>
      </c>
      <c r="G11" s="41">
        <f t="shared" si="0"/>
        <v>0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 t="str">
        <f t="shared" si="3"/>
        <v>vælg vindbane</v>
      </c>
      <c r="M11" s="37" t="str">
        <f t="shared" si="4"/>
        <v>DNS</v>
      </c>
      <c r="N11" s="36"/>
      <c r="O11" s="35" t="str">
        <f t="shared" si="5"/>
        <v>vælg vindbane</v>
      </c>
      <c r="P11" s="34" t="str">
        <f t="shared" si="6"/>
        <v>DNS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0</v>
      </c>
      <c r="Z11" s="29">
        <f t="shared" si="8"/>
        <v>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0</v>
      </c>
      <c r="H12" s="53">
        <v>0.77430555555555503</v>
      </c>
      <c r="I12" s="54"/>
      <c r="J12" s="53">
        <f t="shared" si="1"/>
        <v>0</v>
      </c>
      <c r="K12" s="52">
        <f t="shared" si="2"/>
        <v>0</v>
      </c>
      <c r="L12" s="49" t="str">
        <f t="shared" si="3"/>
        <v>vælg vindbane</v>
      </c>
      <c r="M12" s="51" t="str">
        <f t="shared" si="4"/>
        <v>DNS</v>
      </c>
      <c r="N12" s="50"/>
      <c r="O12" s="49" t="str">
        <f t="shared" si="5"/>
        <v>vælg vindbane</v>
      </c>
      <c r="P12" s="48" t="str">
        <f t="shared" si="6"/>
        <v>DNS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0</v>
      </c>
      <c r="Z12" s="29">
        <f t="shared" si="8"/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0</v>
      </c>
      <c r="H13" s="39">
        <v>0.77430555555555503</v>
      </c>
      <c r="I13" s="58"/>
      <c r="J13" s="39">
        <f t="shared" si="1"/>
        <v>0</v>
      </c>
      <c r="K13" s="38">
        <f t="shared" si="2"/>
        <v>0</v>
      </c>
      <c r="L13" s="35" t="str">
        <f t="shared" si="3"/>
        <v>vælg vindbane</v>
      </c>
      <c r="M13" s="37" t="str">
        <f t="shared" si="4"/>
        <v>DNS</v>
      </c>
      <c r="N13" s="36"/>
      <c r="O13" s="35" t="str">
        <f t="shared" si="5"/>
        <v>vælg vindbane</v>
      </c>
      <c r="P13" s="34" t="str">
        <f t="shared" si="6"/>
        <v>DNS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0</v>
      </c>
      <c r="Z13" s="29">
        <f t="shared" si="8"/>
        <v>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0</v>
      </c>
      <c r="H14" s="39">
        <v>0.77430555555555503</v>
      </c>
      <c r="I14" s="58"/>
      <c r="J14" s="39">
        <f t="shared" si="1"/>
        <v>0</v>
      </c>
      <c r="K14" s="38">
        <f t="shared" si="2"/>
        <v>0</v>
      </c>
      <c r="L14" s="35" t="str">
        <f t="shared" si="3"/>
        <v>vælg vindbane</v>
      </c>
      <c r="M14" s="37" t="str">
        <f t="shared" si="4"/>
        <v>DNS</v>
      </c>
      <c r="N14" s="36"/>
      <c r="O14" s="35" t="str">
        <f t="shared" si="5"/>
        <v>vælg vindbane</v>
      </c>
      <c r="P14" s="34" t="str">
        <f t="shared" si="6"/>
        <v>DNS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0</v>
      </c>
      <c r="Z14" s="29">
        <f t="shared" si="8"/>
        <v>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0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 t="str">
        <f t="shared" si="3"/>
        <v>vælg vindbane</v>
      </c>
      <c r="M15" s="51" t="str">
        <f t="shared" si="4"/>
        <v>DNS</v>
      </c>
      <c r="N15" s="50"/>
      <c r="O15" s="49" t="str">
        <f t="shared" si="5"/>
        <v>vælg vindbane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0</v>
      </c>
      <c r="Z15" s="29">
        <f t="shared" si="8"/>
        <v>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0</v>
      </c>
      <c r="H16" s="39">
        <v>0.77430555555555503</v>
      </c>
      <c r="I16" s="58"/>
      <c r="J16" s="39">
        <f t="shared" si="1"/>
        <v>0</v>
      </c>
      <c r="K16" s="38">
        <f t="shared" si="2"/>
        <v>0</v>
      </c>
      <c r="L16" s="35" t="str">
        <f t="shared" si="3"/>
        <v>vælg vindbane</v>
      </c>
      <c r="M16" s="37" t="str">
        <f t="shared" si="4"/>
        <v>DNS</v>
      </c>
      <c r="N16" s="36"/>
      <c r="O16" s="35" t="str">
        <f t="shared" si="5"/>
        <v>vælg vindbane</v>
      </c>
      <c r="P16" s="34" t="str">
        <f t="shared" si="6"/>
        <v>DNS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0</v>
      </c>
      <c r="Z16" s="29">
        <f t="shared" si="8"/>
        <v>0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0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 t="str">
        <f t="shared" si="3"/>
        <v>vælg vindbane</v>
      </c>
      <c r="M17" s="51" t="str">
        <f t="shared" si="4"/>
        <v>DNS</v>
      </c>
      <c r="N17" s="50"/>
      <c r="O17" s="49" t="str">
        <f t="shared" si="5"/>
        <v>vælg vindbane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0</v>
      </c>
      <c r="Z17" s="29">
        <f t="shared" si="8"/>
        <v>0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 t="s">
        <v>68</v>
      </c>
      <c r="C18" s="42" t="s">
        <v>65</v>
      </c>
      <c r="D18" s="42" t="s">
        <v>67</v>
      </c>
      <c r="E18" s="42" t="s">
        <v>66</v>
      </c>
      <c r="F18" s="42"/>
      <c r="G18" s="41">
        <f t="shared" si="0"/>
        <v>0</v>
      </c>
      <c r="H18" s="39">
        <v>0.77430555555555503</v>
      </c>
      <c r="I18" s="40"/>
      <c r="J18" s="39">
        <f t="shared" si="1"/>
        <v>0</v>
      </c>
      <c r="K18" s="38">
        <f t="shared" si="2"/>
        <v>0</v>
      </c>
      <c r="L18" s="35" t="str">
        <f t="shared" si="3"/>
        <v>vælg vindbane</v>
      </c>
      <c r="M18" s="37" t="str">
        <f t="shared" si="4"/>
        <v>DNS</v>
      </c>
      <c r="N18" s="36"/>
      <c r="O18" s="35" t="str">
        <f t="shared" si="5"/>
        <v>vælg vindbane</v>
      </c>
      <c r="P18" s="34" t="str">
        <f t="shared" si="6"/>
        <v>DNS</v>
      </c>
      <c r="Q18" s="33" t="str">
        <f t="shared" si="7"/>
        <v>????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0</v>
      </c>
      <c r="Z18" s="29">
        <f t="shared" si="8"/>
        <v>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0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 t="str">
        <f t="shared" si="3"/>
        <v>vælg vindbane</v>
      </c>
      <c r="M19" s="51" t="str">
        <f t="shared" si="4"/>
        <v>DNS</v>
      </c>
      <c r="N19" s="50"/>
      <c r="O19" s="49" t="str">
        <f t="shared" si="5"/>
        <v>vælg vindbane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0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 t="str">
        <f t="shared" si="3"/>
        <v>vælg vindbane</v>
      </c>
      <c r="M20" s="37" t="str">
        <f t="shared" si="4"/>
        <v>DNS</v>
      </c>
      <c r="N20" s="36"/>
      <c r="O20" s="35" t="str">
        <f t="shared" si="5"/>
        <v>vælg vindbane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0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 t="str">
        <f t="shared" si="3"/>
        <v>vælg vindbane</v>
      </c>
      <c r="M21" s="22" t="str">
        <f t="shared" si="4"/>
        <v>DNS</v>
      </c>
      <c r="N21" s="21"/>
      <c r="O21" s="20" t="str">
        <f t="shared" si="5"/>
        <v>vælg vindbane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20" priority="5">
      <formula>$M7=1</formula>
    </cfRule>
    <cfRule type="expression" dxfId="19" priority="6">
      <formula>$M7=2</formula>
    </cfRule>
    <cfRule type="expression" dxfId="18" priority="7">
      <formula>$M7=3</formula>
    </cfRule>
  </conditionalFormatting>
  <conditionalFormatting sqref="O7:P21">
    <cfRule type="expression" dxfId="17" priority="2">
      <formula>$P7=1</formula>
    </cfRule>
    <cfRule type="expression" dxfId="16" priority="3">
      <formula>$P7=2</formula>
    </cfRule>
    <cfRule type="expression" dxfId="15" priority="4">
      <formula>$P7=3</formula>
    </cfRule>
  </conditionalFormatting>
  <conditionalFormatting sqref="Z7:Z21">
    <cfRule type="expression" dxfId="14" priority="1">
      <formula>$Z7&lt;&gt;$Y7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02-05-2023</vt:lpstr>
      <vt:lpstr>16-05-2023 HÅRD</vt:lpstr>
      <vt:lpstr>23-05-2023</vt:lpstr>
      <vt:lpstr>30-05-2023</vt:lpstr>
      <vt:lpstr>Skabelon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sejlklub</cp:lastModifiedBy>
  <dcterms:created xsi:type="dcterms:W3CDTF">2001-02-23T03:42:25Z</dcterms:created>
  <dcterms:modified xsi:type="dcterms:W3CDTF">2023-05-23T19:19:41Z</dcterms:modified>
</cp:coreProperties>
</file>