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6"/>
  </bookViews>
  <sheets>
    <sheet name="02-05-2023" sheetId="13" r:id="rId1"/>
    <sheet name="16-05-2023 HÅRD" sheetId="15" r:id="rId2"/>
    <sheet name="23-05-2023" sheetId="16" r:id="rId3"/>
    <sheet name="30-05-2023" sheetId="17" r:id="rId4"/>
    <sheet name="06-06-2023" sheetId="18" r:id="rId5"/>
    <sheet name="13-06-2023" sheetId="19" r:id="rId6"/>
    <sheet name="20-06-2023" sheetId="20" r:id="rId7"/>
    <sheet name="Skabelon" sheetId="12" r:id="rId8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im0Ky1/+VDNh4CaY+4ZtD/CWXs6A=="/>
    </ext>
  </extLst>
</workbook>
</file>

<file path=xl/calcChain.xml><?xml version="1.0" encoding="utf-8"?>
<calcChain xmlns="http://schemas.openxmlformats.org/spreadsheetml/2006/main">
  <c r="H28" i="20"/>
  <c r="Q23"/>
  <c r="P23"/>
  <c r="Z23" s="1"/>
  <c r="M23"/>
  <c r="K23"/>
  <c r="J23"/>
  <c r="G23"/>
  <c r="L23" s="1"/>
  <c r="Q22"/>
  <c r="P22"/>
  <c r="Z22" s="1"/>
  <c r="M22"/>
  <c r="J22"/>
  <c r="K22" s="1"/>
  <c r="G22"/>
  <c r="O22" s="1"/>
  <c r="Q21"/>
  <c r="J21"/>
  <c r="K21" s="1"/>
  <c r="G21"/>
  <c r="Q20"/>
  <c r="J20"/>
  <c r="K20" s="1"/>
  <c r="G20"/>
  <c r="Q19"/>
  <c r="P19"/>
  <c r="Z19" s="1"/>
  <c r="M19"/>
  <c r="K19"/>
  <c r="J19"/>
  <c r="G19"/>
  <c r="O19" s="1"/>
  <c r="Q18"/>
  <c r="J18"/>
  <c r="K18" s="1"/>
  <c r="G18"/>
  <c r="Q17"/>
  <c r="P17"/>
  <c r="Z17" s="1"/>
  <c r="M17"/>
  <c r="J17"/>
  <c r="K17" s="1"/>
  <c r="G17"/>
  <c r="O17" s="1"/>
  <c r="Q16"/>
  <c r="J16"/>
  <c r="K16" s="1"/>
  <c r="G16"/>
  <c r="Q15"/>
  <c r="J15"/>
  <c r="K15" s="1"/>
  <c r="G15"/>
  <c r="Q14"/>
  <c r="J14"/>
  <c r="K14" s="1"/>
  <c r="G14"/>
  <c r="Q13"/>
  <c r="P13"/>
  <c r="Z13" s="1"/>
  <c r="M13"/>
  <c r="J13"/>
  <c r="K13" s="1"/>
  <c r="G13"/>
  <c r="O13" s="1"/>
  <c r="Q12"/>
  <c r="J12"/>
  <c r="K12" s="1"/>
  <c r="G12"/>
  <c r="Q11"/>
  <c r="J11"/>
  <c r="K11" s="1"/>
  <c r="G11"/>
  <c r="Q10"/>
  <c r="J10"/>
  <c r="K10" s="1"/>
  <c r="L10" s="1"/>
  <c r="G10"/>
  <c r="Q9"/>
  <c r="P9"/>
  <c r="Z9" s="1"/>
  <c r="M9"/>
  <c r="J9"/>
  <c r="K9" s="1"/>
  <c r="G9"/>
  <c r="O9" s="1"/>
  <c r="Q8"/>
  <c r="J8"/>
  <c r="K8" s="1"/>
  <c r="L8" s="1"/>
  <c r="G8"/>
  <c r="Q7"/>
  <c r="J7"/>
  <c r="K7" s="1"/>
  <c r="G7"/>
  <c r="P3"/>
  <c r="H28" i="19"/>
  <c r="Q23"/>
  <c r="P23"/>
  <c r="Z23" s="1"/>
  <c r="M23"/>
  <c r="K23"/>
  <c r="J23"/>
  <c r="G23"/>
  <c r="L23" s="1"/>
  <c r="Q22"/>
  <c r="P22"/>
  <c r="Z22" s="1"/>
  <c r="M22"/>
  <c r="K22"/>
  <c r="J22"/>
  <c r="G22"/>
  <c r="O22" s="1"/>
  <c r="Q21"/>
  <c r="J21"/>
  <c r="K21" s="1"/>
  <c r="G21"/>
  <c r="Q20"/>
  <c r="J20"/>
  <c r="K20" s="1"/>
  <c r="G20"/>
  <c r="Q19"/>
  <c r="P19"/>
  <c r="Z19" s="1"/>
  <c r="M19"/>
  <c r="J19"/>
  <c r="K19" s="1"/>
  <c r="G19"/>
  <c r="L19" s="1"/>
  <c r="Q18"/>
  <c r="J18"/>
  <c r="K18" s="1"/>
  <c r="G18"/>
  <c r="Q17"/>
  <c r="P17"/>
  <c r="Z17" s="1"/>
  <c r="M17"/>
  <c r="K17"/>
  <c r="J17"/>
  <c r="G17"/>
  <c r="O17" s="1"/>
  <c r="Q16"/>
  <c r="J16"/>
  <c r="K16" s="1"/>
  <c r="G16"/>
  <c r="Q15"/>
  <c r="P15"/>
  <c r="Z15" s="1"/>
  <c r="O15"/>
  <c r="M15"/>
  <c r="J15"/>
  <c r="K15" s="1"/>
  <c r="G15"/>
  <c r="L15" s="1"/>
  <c r="Q14"/>
  <c r="J14"/>
  <c r="K14" s="1"/>
  <c r="G14"/>
  <c r="Q13"/>
  <c r="K13"/>
  <c r="J13"/>
  <c r="G13"/>
  <c r="Q12"/>
  <c r="J12"/>
  <c r="K12" s="1"/>
  <c r="G12"/>
  <c r="Q11"/>
  <c r="J11"/>
  <c r="K11" s="1"/>
  <c r="G11"/>
  <c r="Q10"/>
  <c r="J10"/>
  <c r="K10" s="1"/>
  <c r="G10"/>
  <c r="Q9"/>
  <c r="J9"/>
  <c r="K9" s="1"/>
  <c r="G9"/>
  <c r="Q8"/>
  <c r="J8"/>
  <c r="K8" s="1"/>
  <c r="G8"/>
  <c r="Q7"/>
  <c r="J7"/>
  <c r="K7" s="1"/>
  <c r="G7"/>
  <c r="P3"/>
  <c r="Q10" i="18"/>
  <c r="J10"/>
  <c r="K10" s="1"/>
  <c r="G10"/>
  <c r="H28"/>
  <c r="Q23"/>
  <c r="P23"/>
  <c r="Z23" s="1"/>
  <c r="M23"/>
  <c r="J23"/>
  <c r="K23" s="1"/>
  <c r="G23"/>
  <c r="L23" s="1"/>
  <c r="Q22"/>
  <c r="J22"/>
  <c r="K22" s="1"/>
  <c r="G22"/>
  <c r="Q21"/>
  <c r="J21"/>
  <c r="K21" s="1"/>
  <c r="G21"/>
  <c r="Q20"/>
  <c r="J20"/>
  <c r="K20" s="1"/>
  <c r="G20"/>
  <c r="Q19"/>
  <c r="P19"/>
  <c r="Z19" s="1"/>
  <c r="M19"/>
  <c r="K19"/>
  <c r="J19"/>
  <c r="G19"/>
  <c r="L19" s="1"/>
  <c r="Q18"/>
  <c r="J18"/>
  <c r="K18" s="1"/>
  <c r="G18"/>
  <c r="Q17"/>
  <c r="P17"/>
  <c r="Z17" s="1"/>
  <c r="M17"/>
  <c r="J17"/>
  <c r="K17" s="1"/>
  <c r="G17"/>
  <c r="O17" s="1"/>
  <c r="Q16"/>
  <c r="J16"/>
  <c r="K16" s="1"/>
  <c r="G16"/>
  <c r="Q15"/>
  <c r="J15"/>
  <c r="K15" s="1"/>
  <c r="G15"/>
  <c r="Q14"/>
  <c r="J14"/>
  <c r="K14" s="1"/>
  <c r="G14"/>
  <c r="Q13"/>
  <c r="J13"/>
  <c r="K13" s="1"/>
  <c r="G13"/>
  <c r="Q12"/>
  <c r="J12"/>
  <c r="K12" s="1"/>
  <c r="G12"/>
  <c r="Q11"/>
  <c r="J11"/>
  <c r="K11" s="1"/>
  <c r="G11"/>
  <c r="Q9"/>
  <c r="J9"/>
  <c r="K9" s="1"/>
  <c r="G9"/>
  <c r="Q8"/>
  <c r="J8"/>
  <c r="K8" s="1"/>
  <c r="G8"/>
  <c r="Q7"/>
  <c r="J7"/>
  <c r="K7" s="1"/>
  <c r="G7"/>
  <c r="P3"/>
  <c r="H27" i="17"/>
  <c r="Q20"/>
  <c r="Q21"/>
  <c r="Q22"/>
  <c r="P22"/>
  <c r="Z22" s="1"/>
  <c r="M22"/>
  <c r="K22"/>
  <c r="J22"/>
  <c r="G22"/>
  <c r="O22" s="1"/>
  <c r="J21"/>
  <c r="K21" s="1"/>
  <c r="G21"/>
  <c r="K20"/>
  <c r="J20"/>
  <c r="G20"/>
  <c r="Q19"/>
  <c r="J19"/>
  <c r="K19" s="1"/>
  <c r="G19"/>
  <c r="Q18"/>
  <c r="P18"/>
  <c r="Z18" s="1"/>
  <c r="M18"/>
  <c r="K18"/>
  <c r="J18"/>
  <c r="G18"/>
  <c r="L18" s="1"/>
  <c r="Q17"/>
  <c r="J17"/>
  <c r="K17" s="1"/>
  <c r="G17"/>
  <c r="Q16"/>
  <c r="P16"/>
  <c r="Z16" s="1"/>
  <c r="M16"/>
  <c r="J16"/>
  <c r="K16" s="1"/>
  <c r="G16"/>
  <c r="O16" s="1"/>
  <c r="Q15"/>
  <c r="J15"/>
  <c r="K15" s="1"/>
  <c r="G15"/>
  <c r="Q14"/>
  <c r="J14"/>
  <c r="K14" s="1"/>
  <c r="G14"/>
  <c r="Q13"/>
  <c r="J13"/>
  <c r="K13" s="1"/>
  <c r="G13"/>
  <c r="Q12"/>
  <c r="J12"/>
  <c r="K12" s="1"/>
  <c r="G12"/>
  <c r="Q11"/>
  <c r="J11"/>
  <c r="K11" s="1"/>
  <c r="G11"/>
  <c r="Q10"/>
  <c r="K10"/>
  <c r="J10"/>
  <c r="G10"/>
  <c r="Q9"/>
  <c r="J9"/>
  <c r="K9" s="1"/>
  <c r="G9"/>
  <c r="Q8"/>
  <c r="K8"/>
  <c r="J8"/>
  <c r="G8"/>
  <c r="Q7"/>
  <c r="J7"/>
  <c r="K7" s="1"/>
  <c r="G7"/>
  <c r="P3"/>
  <c r="P22" i="16"/>
  <c r="Z22" s="1"/>
  <c r="M22"/>
  <c r="K22"/>
  <c r="J22"/>
  <c r="G22"/>
  <c r="O22" s="1"/>
  <c r="P21"/>
  <c r="Z21" s="1"/>
  <c r="M21"/>
  <c r="K21"/>
  <c r="J21"/>
  <c r="G21"/>
  <c r="O21" s="1"/>
  <c r="P20"/>
  <c r="Z20" s="1"/>
  <c r="M20"/>
  <c r="K20"/>
  <c r="J20"/>
  <c r="G20"/>
  <c r="O20" s="1"/>
  <c r="Q19"/>
  <c r="J19"/>
  <c r="K19" s="1"/>
  <c r="G19"/>
  <c r="Q18"/>
  <c r="P18"/>
  <c r="Z18" s="1"/>
  <c r="M18"/>
  <c r="J18"/>
  <c r="K18" s="1"/>
  <c r="G18"/>
  <c r="L18" s="1"/>
  <c r="Q17"/>
  <c r="J17"/>
  <c r="K17" s="1"/>
  <c r="G17"/>
  <c r="Q16"/>
  <c r="P16"/>
  <c r="Z16" s="1"/>
  <c r="M16"/>
  <c r="K16"/>
  <c r="J16"/>
  <c r="G16"/>
  <c r="O16" s="1"/>
  <c r="Q15"/>
  <c r="J15"/>
  <c r="K15" s="1"/>
  <c r="G15"/>
  <c r="Q14"/>
  <c r="P14"/>
  <c r="Z14" s="1"/>
  <c r="M14"/>
  <c r="K14"/>
  <c r="J14"/>
  <c r="G14"/>
  <c r="L14" s="1"/>
  <c r="Q13"/>
  <c r="J13"/>
  <c r="K13" s="1"/>
  <c r="G13"/>
  <c r="Q12"/>
  <c r="J12"/>
  <c r="K12" s="1"/>
  <c r="G12"/>
  <c r="Q11"/>
  <c r="P11"/>
  <c r="Z11" s="1"/>
  <c r="M11"/>
  <c r="J11"/>
  <c r="K11" s="1"/>
  <c r="G11"/>
  <c r="L11" s="1"/>
  <c r="Q10"/>
  <c r="J10"/>
  <c r="K10" s="1"/>
  <c r="G10"/>
  <c r="Q9"/>
  <c r="J9"/>
  <c r="K9" s="1"/>
  <c r="G9"/>
  <c r="Q8"/>
  <c r="K8"/>
  <c r="J8"/>
  <c r="G8"/>
  <c r="Q7"/>
  <c r="J7"/>
  <c r="K7" s="1"/>
  <c r="G7"/>
  <c r="P3"/>
  <c r="Q9" i="15"/>
  <c r="J9"/>
  <c r="K9" s="1"/>
  <c r="G9"/>
  <c r="P22"/>
  <c r="Z22" s="1"/>
  <c r="M22"/>
  <c r="K22"/>
  <c r="J22"/>
  <c r="G22"/>
  <c r="O22" s="1"/>
  <c r="P21"/>
  <c r="Z21" s="1"/>
  <c r="M21"/>
  <c r="K21"/>
  <c r="J21"/>
  <c r="G21"/>
  <c r="O21" s="1"/>
  <c r="P20"/>
  <c r="Z20" s="1"/>
  <c r="M20"/>
  <c r="K20"/>
  <c r="J20"/>
  <c r="G20"/>
  <c r="O20" s="1"/>
  <c r="Q19"/>
  <c r="J19"/>
  <c r="K19" s="1"/>
  <c r="G19"/>
  <c r="Q18"/>
  <c r="P18"/>
  <c r="Z18" s="1"/>
  <c r="M18"/>
  <c r="K18"/>
  <c r="J18"/>
  <c r="G18"/>
  <c r="L18" s="1"/>
  <c r="Q17"/>
  <c r="J17"/>
  <c r="K17" s="1"/>
  <c r="G17"/>
  <c r="Q16"/>
  <c r="P16"/>
  <c r="Z16" s="1"/>
  <c r="M16"/>
  <c r="J16"/>
  <c r="K16" s="1"/>
  <c r="G16"/>
  <c r="O16" s="1"/>
  <c r="Q15"/>
  <c r="J15"/>
  <c r="K15" s="1"/>
  <c r="G15"/>
  <c r="Q14"/>
  <c r="K14"/>
  <c r="J14"/>
  <c r="G14"/>
  <c r="Q13"/>
  <c r="J13"/>
  <c r="K13" s="1"/>
  <c r="G13"/>
  <c r="Q12"/>
  <c r="J12"/>
  <c r="K12" s="1"/>
  <c r="G12"/>
  <c r="Q11"/>
  <c r="J11"/>
  <c r="K11" s="1"/>
  <c r="G11"/>
  <c r="Q10"/>
  <c r="J10"/>
  <c r="K10" s="1"/>
  <c r="G10"/>
  <c r="Q8"/>
  <c r="J8"/>
  <c r="K8" s="1"/>
  <c r="G8"/>
  <c r="T2" s="1"/>
  <c r="Q7"/>
  <c r="J7"/>
  <c r="K7" s="1"/>
  <c r="G7"/>
  <c r="P3"/>
  <c r="Z8" i="12"/>
  <c r="Z9"/>
  <c r="Z10"/>
  <c r="Z11"/>
  <c r="Z12"/>
  <c r="Z13"/>
  <c r="Z14"/>
  <c r="Z15"/>
  <c r="Z16"/>
  <c r="Z17"/>
  <c r="Z18"/>
  <c r="Z19"/>
  <c r="Z20"/>
  <c r="Z21"/>
  <c r="Z7"/>
  <c r="Z17" i="13"/>
  <c r="Z21"/>
  <c r="P21"/>
  <c r="M21"/>
  <c r="J21"/>
  <c r="K21" s="1"/>
  <c r="G21"/>
  <c r="O21" s="1"/>
  <c r="P20"/>
  <c r="Z20" s="1"/>
  <c r="O20"/>
  <c r="M20"/>
  <c r="K20"/>
  <c r="J20"/>
  <c r="G20"/>
  <c r="L20" s="1"/>
  <c r="P19"/>
  <c r="Z19" s="1"/>
  <c r="O19"/>
  <c r="M19"/>
  <c r="K19"/>
  <c r="J19"/>
  <c r="G19"/>
  <c r="L19" s="1"/>
  <c r="Q18"/>
  <c r="J18"/>
  <c r="K18" s="1"/>
  <c r="G18"/>
  <c r="Q17"/>
  <c r="P17"/>
  <c r="M17"/>
  <c r="J17"/>
  <c r="K17" s="1"/>
  <c r="G17"/>
  <c r="L17" s="1"/>
  <c r="Q16"/>
  <c r="J16"/>
  <c r="K16" s="1"/>
  <c r="G16"/>
  <c r="Q15"/>
  <c r="P15"/>
  <c r="Z15" s="1"/>
  <c r="M15"/>
  <c r="K15"/>
  <c r="J15"/>
  <c r="G15"/>
  <c r="O15" s="1"/>
  <c r="Q14"/>
  <c r="J14"/>
  <c r="K14" s="1"/>
  <c r="G14"/>
  <c r="Q13"/>
  <c r="J13"/>
  <c r="K13" s="1"/>
  <c r="G13"/>
  <c r="Q12"/>
  <c r="J12"/>
  <c r="K12" s="1"/>
  <c r="G12"/>
  <c r="Q11"/>
  <c r="J11"/>
  <c r="K11" s="1"/>
  <c r="L11" s="1"/>
  <c r="G11"/>
  <c r="Q10"/>
  <c r="J10"/>
  <c r="K10" s="1"/>
  <c r="G10"/>
  <c r="Q9"/>
  <c r="P9"/>
  <c r="Z9" s="1"/>
  <c r="M9"/>
  <c r="J9"/>
  <c r="K9" s="1"/>
  <c r="G9"/>
  <c r="L9" s="1"/>
  <c r="Q8"/>
  <c r="P8"/>
  <c r="Z8" s="1"/>
  <c r="M8"/>
  <c r="K8"/>
  <c r="J8"/>
  <c r="G8"/>
  <c r="L8" s="1"/>
  <c r="Q7"/>
  <c r="J7"/>
  <c r="K7" s="1"/>
  <c r="G7"/>
  <c r="P3"/>
  <c r="Q18" i="12"/>
  <c r="O15" i="20" l="1"/>
  <c r="P15" s="1"/>
  <c r="Z15" s="1"/>
  <c r="L7"/>
  <c r="O7" s="1"/>
  <c r="L20"/>
  <c r="L22"/>
  <c r="T2"/>
  <c r="L11"/>
  <c r="O11" s="1"/>
  <c r="L16"/>
  <c r="O16" s="1"/>
  <c r="L18"/>
  <c r="L12"/>
  <c r="L14"/>
  <c r="O14" s="1"/>
  <c r="L15"/>
  <c r="M15" s="1"/>
  <c r="L19"/>
  <c r="O8"/>
  <c r="O12"/>
  <c r="O10"/>
  <c r="O21"/>
  <c r="P21" s="1"/>
  <c r="Z21" s="1"/>
  <c r="O18"/>
  <c r="O20"/>
  <c r="L9"/>
  <c r="L13"/>
  <c r="L17"/>
  <c r="L21"/>
  <c r="O23"/>
  <c r="L11" i="19"/>
  <c r="O11" s="1"/>
  <c r="L8"/>
  <c r="O8" s="1"/>
  <c r="L7"/>
  <c r="O7" s="1"/>
  <c r="T2"/>
  <c r="L18" s="1"/>
  <c r="O18" s="1"/>
  <c r="O23"/>
  <c r="O19"/>
  <c r="L22"/>
  <c r="O9"/>
  <c r="L12"/>
  <c r="L20"/>
  <c r="L14"/>
  <c r="L10"/>
  <c r="L9"/>
  <c r="L13"/>
  <c r="L17"/>
  <c r="L21"/>
  <c r="L17" i="18"/>
  <c r="O19"/>
  <c r="O23"/>
  <c r="T2"/>
  <c r="L18" s="1"/>
  <c r="L16" i="17"/>
  <c r="O18"/>
  <c r="L22"/>
  <c r="T2"/>
  <c r="L7" s="1"/>
  <c r="O11" i="16"/>
  <c r="O14"/>
  <c r="L16"/>
  <c r="O18"/>
  <c r="L20"/>
  <c r="L21"/>
  <c r="L22"/>
  <c r="T2"/>
  <c r="L17" s="1"/>
  <c r="O17" s="1"/>
  <c r="L8" i="15"/>
  <c r="O8" s="1"/>
  <c r="L9"/>
  <c r="O9" s="1"/>
  <c r="L10"/>
  <c r="L13"/>
  <c r="O13" s="1"/>
  <c r="L17"/>
  <c r="L11"/>
  <c r="L15"/>
  <c r="O15" s="1"/>
  <c r="L19"/>
  <c r="O19" s="1"/>
  <c r="L14"/>
  <c r="O14" s="1"/>
  <c r="O11"/>
  <c r="O17"/>
  <c r="L7"/>
  <c r="L12"/>
  <c r="O12" s="1"/>
  <c r="L16"/>
  <c r="O18"/>
  <c r="L20"/>
  <c r="L21"/>
  <c r="L22"/>
  <c r="L16" i="13"/>
  <c r="M16" s="1"/>
  <c r="L13"/>
  <c r="L12"/>
  <c r="O11"/>
  <c r="O9"/>
  <c r="L15"/>
  <c r="L7"/>
  <c r="O7" s="1"/>
  <c r="O8"/>
  <c r="O17"/>
  <c r="L21"/>
  <c r="T2"/>
  <c r="L10"/>
  <c r="L14"/>
  <c r="O14" s="1"/>
  <c r="L18"/>
  <c r="P3" i="12"/>
  <c r="G7"/>
  <c r="O7" s="1"/>
  <c r="J7"/>
  <c r="K7" s="1"/>
  <c r="M7"/>
  <c r="P7"/>
  <c r="Q7"/>
  <c r="G8"/>
  <c r="O8" s="1"/>
  <c r="J8"/>
  <c r="K8" s="1"/>
  <c r="M8"/>
  <c r="P8"/>
  <c r="Q8"/>
  <c r="G9"/>
  <c r="O9" s="1"/>
  <c r="J9"/>
  <c r="K9" s="1"/>
  <c r="M9"/>
  <c r="P9"/>
  <c r="Q9"/>
  <c r="G10"/>
  <c r="L10" s="1"/>
  <c r="J10"/>
  <c r="K10" s="1"/>
  <c r="M10"/>
  <c r="P10"/>
  <c r="Q10"/>
  <c r="G11"/>
  <c r="O11" s="1"/>
  <c r="J11"/>
  <c r="K11" s="1"/>
  <c r="M11"/>
  <c r="P11"/>
  <c r="Q11"/>
  <c r="G12"/>
  <c r="O12" s="1"/>
  <c r="J12"/>
  <c r="K12" s="1"/>
  <c r="M12"/>
  <c r="P12"/>
  <c r="Q12"/>
  <c r="G13"/>
  <c r="L13" s="1"/>
  <c r="J13"/>
  <c r="K13" s="1"/>
  <c r="M13"/>
  <c r="P13"/>
  <c r="Q13"/>
  <c r="G14"/>
  <c r="O14" s="1"/>
  <c r="J14"/>
  <c r="K14" s="1"/>
  <c r="M14"/>
  <c r="P14"/>
  <c r="Q14"/>
  <c r="G15"/>
  <c r="O15" s="1"/>
  <c r="J15"/>
  <c r="K15" s="1"/>
  <c r="M15"/>
  <c r="P15"/>
  <c r="Q15"/>
  <c r="G16"/>
  <c r="L16" s="1"/>
  <c r="J16"/>
  <c r="K16" s="1"/>
  <c r="M16"/>
  <c r="P16"/>
  <c r="Q16"/>
  <c r="G17"/>
  <c r="O17" s="1"/>
  <c r="J17"/>
  <c r="K17" s="1"/>
  <c r="M17"/>
  <c r="P17"/>
  <c r="Q17"/>
  <c r="G18"/>
  <c r="O18" s="1"/>
  <c r="J18"/>
  <c r="K18" s="1"/>
  <c r="M18"/>
  <c r="P18"/>
  <c r="G19"/>
  <c r="O19" s="1"/>
  <c r="J19"/>
  <c r="K19" s="1"/>
  <c r="M19"/>
  <c r="P19"/>
  <c r="G20"/>
  <c r="O20" s="1"/>
  <c r="J20"/>
  <c r="K20" s="1"/>
  <c r="M20"/>
  <c r="P20"/>
  <c r="G21"/>
  <c r="O21" s="1"/>
  <c r="J21"/>
  <c r="K21" s="1"/>
  <c r="M21"/>
  <c r="P21"/>
  <c r="M12" i="20" l="1"/>
  <c r="M14"/>
  <c r="P8"/>
  <c r="Z8" s="1"/>
  <c r="M10"/>
  <c r="P11"/>
  <c r="Z11" s="1"/>
  <c r="P16"/>
  <c r="Z16" s="1"/>
  <c r="P10"/>
  <c r="Z10" s="1"/>
  <c r="M8"/>
  <c r="M20"/>
  <c r="M7"/>
  <c r="M21"/>
  <c r="P7"/>
  <c r="Z7" s="1"/>
  <c r="P18"/>
  <c r="Z18" s="1"/>
  <c r="M16"/>
  <c r="P14"/>
  <c r="Z14" s="1"/>
  <c r="P12"/>
  <c r="Z12" s="1"/>
  <c r="P20"/>
  <c r="Z20" s="1"/>
  <c r="M11"/>
  <c r="M18"/>
  <c r="M21" i="19"/>
  <c r="M7"/>
  <c r="L16"/>
  <c r="O16" s="1"/>
  <c r="O12"/>
  <c r="M9"/>
  <c r="M13"/>
  <c r="O21"/>
  <c r="O13"/>
  <c r="M18"/>
  <c r="M8"/>
  <c r="M10"/>
  <c r="O10"/>
  <c r="P9" s="1"/>
  <c r="Z9" s="1"/>
  <c r="M14"/>
  <c r="O14"/>
  <c r="M20"/>
  <c r="O20"/>
  <c r="M11"/>
  <c r="L10" i="18"/>
  <c r="O18"/>
  <c r="L15"/>
  <c r="L22"/>
  <c r="L9"/>
  <c r="L8"/>
  <c r="L7"/>
  <c r="L20"/>
  <c r="L11"/>
  <c r="L12"/>
  <c r="L21"/>
  <c r="L13"/>
  <c r="L16"/>
  <c r="L14"/>
  <c r="L21" i="17"/>
  <c r="O21" s="1"/>
  <c r="L14"/>
  <c r="O14" s="1"/>
  <c r="L11"/>
  <c r="O11" s="1"/>
  <c r="L20"/>
  <c r="O20" s="1"/>
  <c r="O7"/>
  <c r="L15"/>
  <c r="L10"/>
  <c r="L8"/>
  <c r="L17"/>
  <c r="L13"/>
  <c r="L19"/>
  <c r="L12"/>
  <c r="L9"/>
  <c r="L8" i="16"/>
  <c r="O8" s="1"/>
  <c r="L13"/>
  <c r="O13" s="1"/>
  <c r="L12"/>
  <c r="L9"/>
  <c r="L10"/>
  <c r="L19"/>
  <c r="L15"/>
  <c r="L7"/>
  <c r="M8" i="15"/>
  <c r="M9"/>
  <c r="M10"/>
  <c r="O10"/>
  <c r="M17"/>
  <c r="M19"/>
  <c r="M7"/>
  <c r="M15"/>
  <c r="M11"/>
  <c r="M14"/>
  <c r="M13"/>
  <c r="M12"/>
  <c r="O7"/>
  <c r="P7" s="1"/>
  <c r="Z7" s="1"/>
  <c r="M18" i="13"/>
  <c r="O18"/>
  <c r="M13"/>
  <c r="O16"/>
  <c r="M14"/>
  <c r="M12"/>
  <c r="O13"/>
  <c r="M11"/>
  <c r="M10"/>
  <c r="O12"/>
  <c r="O10"/>
  <c r="M7"/>
  <c r="L12" i="12"/>
  <c r="O16"/>
  <c r="L21"/>
  <c r="L7"/>
  <c r="L19"/>
  <c r="L11"/>
  <c r="L15"/>
  <c r="L14"/>
  <c r="L9"/>
  <c r="O13"/>
  <c r="L8"/>
  <c r="L20"/>
  <c r="L18"/>
  <c r="O10"/>
  <c r="L17"/>
  <c r="T2"/>
  <c r="P14" i="19" l="1"/>
  <c r="Z14" s="1"/>
  <c r="P18"/>
  <c r="Z18" s="1"/>
  <c r="P8"/>
  <c r="Z8" s="1"/>
  <c r="M12"/>
  <c r="P7"/>
  <c r="Z7" s="1"/>
  <c r="M16"/>
  <c r="P21"/>
  <c r="Z21" s="1"/>
  <c r="P12"/>
  <c r="Z12" s="1"/>
  <c r="P16"/>
  <c r="Z16" s="1"/>
  <c r="P11"/>
  <c r="Z11" s="1"/>
  <c r="P20"/>
  <c r="Z20" s="1"/>
  <c r="P10"/>
  <c r="Z10" s="1"/>
  <c r="P13"/>
  <c r="Z13" s="1"/>
  <c r="M10" i="18"/>
  <c r="O10"/>
  <c r="M18"/>
  <c r="M9"/>
  <c r="O9"/>
  <c r="M14"/>
  <c r="O14"/>
  <c r="M21"/>
  <c r="O21"/>
  <c r="M7"/>
  <c r="O7"/>
  <c r="M15"/>
  <c r="O15"/>
  <c r="O16"/>
  <c r="M16"/>
  <c r="M11"/>
  <c r="O11"/>
  <c r="O12"/>
  <c r="M12"/>
  <c r="M8"/>
  <c r="O8"/>
  <c r="M13"/>
  <c r="O13"/>
  <c r="O20"/>
  <c r="M20"/>
  <c r="M22"/>
  <c r="O22"/>
  <c r="M20" i="17"/>
  <c r="M21"/>
  <c r="M14"/>
  <c r="M11"/>
  <c r="M7"/>
  <c r="M12"/>
  <c r="O12"/>
  <c r="M9"/>
  <c r="O9"/>
  <c r="M13"/>
  <c r="O13"/>
  <c r="O15"/>
  <c r="M15"/>
  <c r="M8"/>
  <c r="O8"/>
  <c r="M17"/>
  <c r="O17"/>
  <c r="O19"/>
  <c r="M19"/>
  <c r="M10"/>
  <c r="O10"/>
  <c r="M8" i="16"/>
  <c r="M13"/>
  <c r="M17"/>
  <c r="M10"/>
  <c r="O10"/>
  <c r="M15"/>
  <c r="O15"/>
  <c r="M12"/>
  <c r="O12"/>
  <c r="O19"/>
  <c r="M19"/>
  <c r="M7"/>
  <c r="O7"/>
  <c r="M9"/>
  <c r="O9"/>
  <c r="P9" i="15"/>
  <c r="Z9" s="1"/>
  <c r="P8"/>
  <c r="Z8" s="1"/>
  <c r="P10"/>
  <c r="Z10" s="1"/>
  <c r="P17"/>
  <c r="Z17" s="1"/>
  <c r="P19"/>
  <c r="Z19" s="1"/>
  <c r="P11"/>
  <c r="Z11" s="1"/>
  <c r="P15"/>
  <c r="Z15" s="1"/>
  <c r="P12"/>
  <c r="Z12" s="1"/>
  <c r="P14"/>
  <c r="Z14" s="1"/>
  <c r="P13"/>
  <c r="Z13" s="1"/>
  <c r="P18" i="13"/>
  <c r="Z18" s="1"/>
  <c r="P13"/>
  <c r="Z13" s="1"/>
  <c r="P14"/>
  <c r="Z14" s="1"/>
  <c r="P16"/>
  <c r="Z16" s="1"/>
  <c r="P12"/>
  <c r="Z12" s="1"/>
  <c r="P10"/>
  <c r="Z10" s="1"/>
  <c r="P11"/>
  <c r="Z11" s="1"/>
  <c r="P7"/>
  <c r="Z7" s="1"/>
  <c r="P10" i="18" l="1"/>
  <c r="Z10" s="1"/>
  <c r="P20"/>
  <c r="Z20" s="1"/>
  <c r="P22"/>
  <c r="Z22" s="1"/>
  <c r="P13"/>
  <c r="Z13" s="1"/>
  <c r="P7"/>
  <c r="Z7" s="1"/>
  <c r="P14"/>
  <c r="Z14" s="1"/>
  <c r="P18"/>
  <c r="Z18" s="1"/>
  <c r="P8"/>
  <c r="Z8" s="1"/>
  <c r="P11"/>
  <c r="Z11" s="1"/>
  <c r="P15"/>
  <c r="Z15" s="1"/>
  <c r="P21"/>
  <c r="Z21" s="1"/>
  <c r="P9"/>
  <c r="Z9" s="1"/>
  <c r="P12"/>
  <c r="Z12" s="1"/>
  <c r="P16"/>
  <c r="Z16" s="1"/>
  <c r="P19" i="17"/>
  <c r="Z19" s="1"/>
  <c r="P20"/>
  <c r="Z20" s="1"/>
  <c r="P10"/>
  <c r="Z10" s="1"/>
  <c r="P7"/>
  <c r="Z7" s="1"/>
  <c r="P11"/>
  <c r="Z11" s="1"/>
  <c r="P21"/>
  <c r="Z21" s="1"/>
  <c r="P14"/>
  <c r="Z14" s="1"/>
  <c r="P17"/>
  <c r="Z17" s="1"/>
  <c r="P9"/>
  <c r="Z9" s="1"/>
  <c r="P8"/>
  <c r="Z8" s="1"/>
  <c r="P13"/>
  <c r="Z13" s="1"/>
  <c r="P12"/>
  <c r="Z12" s="1"/>
  <c r="P15"/>
  <c r="Z15" s="1"/>
  <c r="P17" i="16"/>
  <c r="Z17" s="1"/>
  <c r="P13"/>
  <c r="Z13" s="1"/>
  <c r="P9"/>
  <c r="Z9" s="1"/>
  <c r="P8"/>
  <c r="Z8" s="1"/>
  <c r="P15"/>
  <c r="Z15" s="1"/>
  <c r="P7"/>
  <c r="Z7" s="1"/>
  <c r="P12"/>
  <c r="Z12" s="1"/>
  <c r="P10"/>
  <c r="Z10" s="1"/>
  <c r="P19"/>
  <c r="Z19" s="1"/>
</calcChain>
</file>

<file path=xl/sharedStrings.xml><?xml version="1.0" encoding="utf-8"?>
<sst xmlns="http://schemas.openxmlformats.org/spreadsheetml/2006/main" count="759" uniqueCount="79">
  <si>
    <t>Vindbane:</t>
  </si>
  <si>
    <t>Sømil:</t>
  </si>
  <si>
    <t>Dato:</t>
  </si>
  <si>
    <t>Referencemål:</t>
  </si>
  <si>
    <t>Bane</t>
  </si>
  <si>
    <t>Cirkel</t>
  </si>
  <si>
    <t>Op/ned</t>
  </si>
  <si>
    <t>Vind</t>
  </si>
  <si>
    <t>Let</t>
  </si>
  <si>
    <t>Mellem</t>
  </si>
  <si>
    <t>Hård</t>
  </si>
  <si>
    <t>Sejlnr.</t>
  </si>
  <si>
    <t>Bådtype</t>
  </si>
  <si>
    <t>Bådnavn</t>
  </si>
  <si>
    <t>Skipper</t>
  </si>
  <si>
    <t>Klub</t>
  </si>
  <si>
    <t>Måltal</t>
  </si>
  <si>
    <t>Starttid</t>
  </si>
  <si>
    <t>Indtast kun Måltid</t>
  </si>
  <si>
    <t>Sejltid</t>
  </si>
  <si>
    <t>I sek</t>
  </si>
  <si>
    <t>GPH</t>
  </si>
  <si>
    <t>L 23</t>
  </si>
  <si>
    <t>B&amp;B</t>
  </si>
  <si>
    <t>Tom Brinkman</t>
  </si>
  <si>
    <t>SB</t>
  </si>
  <si>
    <t>Ingeborg</t>
  </si>
  <si>
    <t>Strib sejlklub</t>
  </si>
  <si>
    <t>FS</t>
  </si>
  <si>
    <t>Maxi 84</t>
  </si>
  <si>
    <t>Isabel 2</t>
  </si>
  <si>
    <t>Carsten Højgård</t>
  </si>
  <si>
    <t>Maxi 909</t>
  </si>
  <si>
    <t>Havheksen</t>
  </si>
  <si>
    <t>Bent de Jong</t>
  </si>
  <si>
    <t>Spækhugger</t>
  </si>
  <si>
    <t>Rap</t>
  </si>
  <si>
    <t>Mette</t>
  </si>
  <si>
    <t>Rup</t>
  </si>
  <si>
    <t>Banner 28</t>
  </si>
  <si>
    <t>Erik Schibsbye</t>
  </si>
  <si>
    <t>X 79</t>
  </si>
  <si>
    <t>X-Mamse</t>
  </si>
  <si>
    <t>Torben Lorensten</t>
  </si>
  <si>
    <t>Ylva</t>
  </si>
  <si>
    <t>Giraffen</t>
  </si>
  <si>
    <t>Torben Petersen</t>
  </si>
  <si>
    <t>Peter Lund Lorentzen</t>
  </si>
  <si>
    <t>Dehler</t>
  </si>
  <si>
    <t>Peter Vind Larsen</t>
  </si>
  <si>
    <t>Vento</t>
  </si>
  <si>
    <t>CB66</t>
  </si>
  <si>
    <t>Ichi Ban</t>
  </si>
  <si>
    <t>Bonus tid næste gang</t>
  </si>
  <si>
    <t>Bonus tid</t>
  </si>
  <si>
    <t>FS løb</t>
  </si>
  <si>
    <t>FS tid</t>
  </si>
  <si>
    <t>DH løb</t>
  </si>
  <si>
    <t>DH tid</t>
  </si>
  <si>
    <t>Ekstra sekunder pr sømil</t>
  </si>
  <si>
    <t>Valgt:</t>
  </si>
  <si>
    <t>Cirkel L1 M2 H3
Op/ned L4 M5 H6</t>
  </si>
  <si>
    <t>Fredericia og Strib Bådeklubs tirsdagssejlads 2023</t>
  </si>
  <si>
    <t>Tøf Tøf</t>
  </si>
  <si>
    <t>Tauchi</t>
  </si>
  <si>
    <t>Dehler 36</t>
  </si>
  <si>
    <t>Ole</t>
  </si>
  <si>
    <t>????</t>
  </si>
  <si>
    <t>???</t>
  </si>
  <si>
    <t>Cita</t>
  </si>
  <si>
    <t>Malte</t>
  </si>
  <si>
    <t>rød stribe</t>
  </si>
  <si>
    <t>HR 352</t>
  </si>
  <si>
    <t>Cristian Simonsen</t>
  </si>
  <si>
    <t>X43</t>
  </si>
  <si>
    <t>Exit</t>
  </si>
  <si>
    <t>574.4</t>
  </si>
  <si>
    <t>Nicolai Aistrup</t>
  </si>
  <si>
    <t>Hvid</t>
  </si>
</sst>
</file>

<file path=xl/styles.xml><?xml version="1.0" encoding="utf-8"?>
<styleSheet xmlns="http://schemas.openxmlformats.org/spreadsheetml/2006/main">
  <numFmts count="5">
    <numFmt numFmtId="164" formatCode="[$-406]d\.\ mmmm\ yyyy"/>
    <numFmt numFmtId="165" formatCode="0.0"/>
    <numFmt numFmtId="166" formatCode="_(* #,##0_);_(* \(#,##0\);_(* &quot;-&quot;??_);_(@_)"/>
    <numFmt numFmtId="167" formatCode="[$-F400]h:mm:ss\ AM/PM"/>
    <numFmt numFmtId="168" formatCode="#,##0.0"/>
  </numFmts>
  <fonts count="11">
    <font>
      <sz val="10"/>
      <color rgb="FF000000"/>
      <name val="Arial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245794"/>
        <bgColor rgb="FF245794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7"/>
  </cellStyleXfs>
  <cellXfs count="107">
    <xf numFmtId="0" fontId="0" fillId="0" borderId="0" xfId="0"/>
    <xf numFmtId="0" fontId="0" fillId="0" borderId="7" xfId="1" applyFont="1"/>
    <xf numFmtId="0" fontId="2" fillId="0" borderId="7" xfId="1" applyFont="1" applyAlignment="1">
      <alignment horizontal="center" vertical="center"/>
    </xf>
    <xf numFmtId="0" fontId="2" fillId="3" borderId="7" xfId="1" applyFont="1" applyFill="1"/>
    <xf numFmtId="0" fontId="2" fillId="3" borderId="7" xfId="1" applyFont="1" applyFill="1" applyAlignment="1">
      <alignment horizontal="center" vertical="center"/>
    </xf>
    <xf numFmtId="0" fontId="1" fillId="3" borderId="7" xfId="1" applyFont="1" applyFill="1"/>
    <xf numFmtId="0" fontId="0" fillId="5" borderId="7" xfId="1" applyFont="1" applyFill="1"/>
    <xf numFmtId="165" fontId="1" fillId="3" borderId="7" xfId="1" applyNumberFormat="1" applyFont="1" applyFill="1"/>
    <xf numFmtId="165" fontId="2" fillId="3" borderId="7" xfId="1" applyNumberFormat="1" applyFont="1" applyFill="1"/>
    <xf numFmtId="167" fontId="2" fillId="3" borderId="7" xfId="1" applyNumberFormat="1" applyFont="1" applyFill="1" applyAlignment="1">
      <alignment horizontal="center" vertical="center"/>
    </xf>
    <xf numFmtId="166" fontId="2" fillId="3" borderId="7" xfId="1" applyNumberFormat="1" applyFont="1" applyFill="1" applyAlignment="1">
      <alignment horizontal="center" vertical="center"/>
    </xf>
    <xf numFmtId="21" fontId="2" fillId="3" borderId="7" xfId="1" applyNumberFormat="1" applyFont="1" applyFill="1" applyAlignment="1">
      <alignment horizontal="center" vertical="center"/>
    </xf>
    <xf numFmtId="165" fontId="2" fillId="3" borderId="7" xfId="1" applyNumberFormat="1" applyFont="1" applyFill="1" applyAlignment="1">
      <alignment horizontal="center" vertical="center"/>
    </xf>
    <xf numFmtId="0" fontId="2" fillId="5" borderId="7" xfId="1" applyFont="1" applyFill="1"/>
    <xf numFmtId="0" fontId="2" fillId="5" borderId="7" xfId="1" applyFont="1" applyFill="1" applyAlignment="1">
      <alignment horizontal="center" vertical="center"/>
    </xf>
    <xf numFmtId="1" fontId="2" fillId="6" borderId="8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8" fontId="2" fillId="6" borderId="10" xfId="1" applyNumberFormat="1" applyFont="1" applyFill="1" applyBorder="1" applyAlignment="1">
      <alignment horizontal="center"/>
    </xf>
    <xf numFmtId="0" fontId="2" fillId="6" borderId="11" xfId="1" applyFont="1" applyFill="1" applyBorder="1"/>
    <xf numFmtId="0" fontId="2" fillId="6" borderId="12" xfId="1" applyFont="1" applyFill="1" applyBorder="1" applyAlignment="1">
      <alignment horizontal="center"/>
    </xf>
    <xf numFmtId="167" fontId="2" fillId="6" borderId="13" xfId="1" applyNumberFormat="1" applyFont="1" applyFill="1" applyBorder="1" applyAlignment="1">
      <alignment horizontal="center" vertical="center"/>
    </xf>
    <xf numFmtId="0" fontId="2" fillId="6" borderId="14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166" fontId="2" fillId="6" borderId="12" xfId="1" applyNumberFormat="1" applyFont="1" applyFill="1" applyBorder="1" applyAlignment="1">
      <alignment horizontal="center" vertical="center"/>
    </xf>
    <xf numFmtId="21" fontId="2" fillId="6" borderId="14" xfId="1" applyNumberFormat="1" applyFont="1" applyFill="1" applyBorder="1" applyAlignment="1">
      <alignment horizontal="center" vertical="center"/>
    </xf>
    <xf numFmtId="21" fontId="2" fillId="7" borderId="15" xfId="1" applyNumberFormat="1" applyFont="1" applyFill="1" applyBorder="1" applyAlignment="1">
      <alignment horizontal="center" vertical="center"/>
    </xf>
    <xf numFmtId="165" fontId="2" fillId="6" borderId="14" xfId="1" applyNumberFormat="1" applyFont="1" applyFill="1" applyBorder="1" applyAlignment="1">
      <alignment horizontal="center" vertical="center"/>
    </xf>
    <xf numFmtId="0" fontId="2" fillId="6" borderId="14" xfId="1" applyFont="1" applyFill="1" applyBorder="1"/>
    <xf numFmtId="0" fontId="2" fillId="6" borderId="16" xfId="1" applyFont="1" applyFill="1" applyBorder="1"/>
    <xf numFmtId="1" fontId="2" fillId="5" borderId="17" xfId="1" applyNumberFormat="1" applyFont="1" applyFill="1" applyBorder="1" applyAlignment="1">
      <alignment horizontal="center"/>
    </xf>
    <xf numFmtId="1" fontId="2" fillId="5" borderId="18" xfId="1" applyNumberFormat="1" applyFont="1" applyFill="1" applyBorder="1" applyAlignment="1">
      <alignment horizontal="center"/>
    </xf>
    <xf numFmtId="168" fontId="2" fillId="5" borderId="19" xfId="1" applyNumberFormat="1" applyFont="1" applyFill="1" applyBorder="1" applyAlignment="1">
      <alignment horizontal="center"/>
    </xf>
    <xf numFmtId="168" fontId="2" fillId="5" borderId="6" xfId="1" applyNumberFormat="1" applyFont="1" applyFill="1" applyBorder="1" applyAlignment="1">
      <alignment horizontal="center"/>
    </xf>
    <xf numFmtId="0" fontId="2" fillId="5" borderId="20" xfId="1" applyFont="1" applyFill="1" applyBorder="1"/>
    <xf numFmtId="0" fontId="2" fillId="5" borderId="17" xfId="1" applyFont="1" applyFill="1" applyBorder="1" applyAlignment="1">
      <alignment horizontal="center"/>
    </xf>
    <xf numFmtId="167" fontId="2" fillId="5" borderId="21" xfId="1" applyNumberFormat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horizontal="center" vertical="center"/>
    </xf>
    <xf numFmtId="166" fontId="2" fillId="5" borderId="17" xfId="1" applyNumberFormat="1" applyFont="1" applyFill="1" applyBorder="1" applyAlignment="1">
      <alignment horizontal="center" vertical="center"/>
    </xf>
    <xf numFmtId="21" fontId="2" fillId="5" borderId="22" xfId="1" applyNumberFormat="1" applyFont="1" applyFill="1" applyBorder="1" applyAlignment="1">
      <alignment horizontal="center" vertical="center"/>
    </xf>
    <xf numFmtId="21" fontId="2" fillId="8" borderId="23" xfId="1" applyNumberFormat="1" applyFont="1" applyFill="1" applyBorder="1" applyAlignment="1">
      <alignment horizontal="center" vertical="center"/>
    </xf>
    <xf numFmtId="165" fontId="2" fillId="5" borderId="22" xfId="1" applyNumberFormat="1" applyFont="1" applyFill="1" applyBorder="1" applyAlignment="1">
      <alignment horizontal="center" vertical="center"/>
    </xf>
    <xf numFmtId="0" fontId="2" fillId="5" borderId="22" xfId="1" applyFont="1" applyFill="1" applyBorder="1"/>
    <xf numFmtId="0" fontId="2" fillId="5" borderId="24" xfId="1" applyFont="1" applyFill="1" applyBorder="1"/>
    <xf numFmtId="1" fontId="2" fillId="6" borderId="18" xfId="1" applyNumberFormat="1" applyFont="1" applyFill="1" applyBorder="1" applyAlignment="1">
      <alignment horizontal="center"/>
    </xf>
    <xf numFmtId="168" fontId="2" fillId="6" borderId="19" xfId="1" applyNumberFormat="1" applyFont="1" applyFill="1" applyBorder="1" applyAlignment="1">
      <alignment horizontal="center"/>
    </xf>
    <xf numFmtId="168" fontId="2" fillId="6" borderId="5" xfId="1" applyNumberFormat="1" applyFont="1" applyFill="1" applyBorder="1" applyAlignment="1">
      <alignment horizontal="center"/>
    </xf>
    <xf numFmtId="0" fontId="2" fillId="6" borderId="20" xfId="1" applyFont="1" applyFill="1" applyBorder="1"/>
    <xf numFmtId="0" fontId="2" fillId="6" borderId="17" xfId="1" applyFont="1" applyFill="1" applyBorder="1" applyAlignment="1">
      <alignment horizontal="center"/>
    </xf>
    <xf numFmtId="167" fontId="2" fillId="6" borderId="21" xfId="1" applyNumberFormat="1" applyFont="1" applyFill="1" applyBorder="1" applyAlignment="1">
      <alignment horizontal="center" vertical="center"/>
    </xf>
    <xf numFmtId="0" fontId="2" fillId="6" borderId="22" xfId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horizontal="center" vertical="center"/>
    </xf>
    <xf numFmtId="166" fontId="2" fillId="6" borderId="17" xfId="1" applyNumberFormat="1" applyFont="1" applyFill="1" applyBorder="1" applyAlignment="1">
      <alignment horizontal="center" vertical="center"/>
    </xf>
    <xf numFmtId="21" fontId="2" fillId="6" borderId="22" xfId="1" applyNumberFormat="1" applyFont="1" applyFill="1" applyBorder="1" applyAlignment="1">
      <alignment horizontal="center" vertical="center"/>
    </xf>
    <xf numFmtId="21" fontId="2" fillId="7" borderId="25" xfId="1" applyNumberFormat="1" applyFont="1" applyFill="1" applyBorder="1" applyAlignment="1">
      <alignment horizontal="center" vertical="center"/>
    </xf>
    <xf numFmtId="165" fontId="2" fillId="6" borderId="22" xfId="1" applyNumberFormat="1" applyFont="1" applyFill="1" applyBorder="1" applyAlignment="1">
      <alignment horizontal="center" vertical="center"/>
    </xf>
    <xf numFmtId="0" fontId="2" fillId="6" borderId="22" xfId="1" applyFont="1" applyFill="1" applyBorder="1"/>
    <xf numFmtId="0" fontId="2" fillId="6" borderId="24" xfId="1" applyFont="1" applyFill="1" applyBorder="1"/>
    <xf numFmtId="21" fontId="2" fillId="8" borderId="25" xfId="1" applyNumberFormat="1" applyFont="1" applyFill="1" applyBorder="1" applyAlignment="1">
      <alignment horizontal="center" vertical="center"/>
    </xf>
    <xf numFmtId="168" fontId="2" fillId="5" borderId="5" xfId="1" applyNumberFormat="1" applyFont="1" applyFill="1" applyBorder="1" applyAlignment="1">
      <alignment horizontal="center"/>
    </xf>
    <xf numFmtId="166" fontId="2" fillId="5" borderId="26" xfId="1" applyNumberFormat="1" applyFont="1" applyFill="1" applyBorder="1" applyAlignment="1">
      <alignment horizontal="center" vertical="center"/>
    </xf>
    <xf numFmtId="21" fontId="2" fillId="5" borderId="27" xfId="1" applyNumberFormat="1" applyFont="1" applyFill="1" applyBorder="1" applyAlignment="1">
      <alignment horizontal="center" vertical="center"/>
    </xf>
    <xf numFmtId="165" fontId="2" fillId="5" borderId="27" xfId="1" applyNumberFormat="1" applyFont="1" applyFill="1" applyBorder="1" applyAlignment="1">
      <alignment horizontal="center" vertical="center"/>
    </xf>
    <xf numFmtId="0" fontId="2" fillId="5" borderId="27" xfId="1" applyFont="1" applyFill="1" applyBorder="1"/>
    <xf numFmtId="0" fontId="2" fillId="5" borderId="27" xfId="1" applyFont="1" applyFill="1" applyBorder="1" applyAlignment="1">
      <alignment horizontal="center" vertical="center"/>
    </xf>
    <xf numFmtId="0" fontId="2" fillId="5" borderId="28" xfId="1" applyFont="1" applyFill="1" applyBorder="1"/>
    <xf numFmtId="0" fontId="4" fillId="3" borderId="7" xfId="1" applyFont="1" applyFill="1"/>
    <xf numFmtId="0" fontId="4" fillId="4" borderId="29" xfId="1" applyFont="1" applyFill="1" applyBorder="1" applyAlignment="1">
      <alignment horizontal="center"/>
    </xf>
    <xf numFmtId="0" fontId="4" fillId="4" borderId="30" xfId="1" applyFont="1" applyFill="1" applyBorder="1" applyAlignment="1">
      <alignment horizontal="center"/>
    </xf>
    <xf numFmtId="165" fontId="4" fillId="4" borderId="31" xfId="1" applyNumberFormat="1" applyFont="1" applyFill="1" applyBorder="1" applyAlignment="1">
      <alignment horizontal="center" vertical="center"/>
    </xf>
    <xf numFmtId="1" fontId="4" fillId="4" borderId="32" xfId="1" applyNumberFormat="1" applyFont="1" applyFill="1" applyBorder="1" applyAlignment="1">
      <alignment horizontal="center"/>
    </xf>
    <xf numFmtId="0" fontId="4" fillId="4" borderId="32" xfId="1" applyFont="1" applyFill="1" applyBorder="1"/>
    <xf numFmtId="0" fontId="5" fillId="4" borderId="33" xfId="1" applyFont="1" applyFill="1" applyBorder="1" applyAlignment="1">
      <alignment horizontal="center" vertical="center"/>
    </xf>
    <xf numFmtId="0" fontId="5" fillId="4" borderId="34" xfId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center" vertical="center"/>
    </xf>
    <xf numFmtId="0" fontId="4" fillId="4" borderId="33" xfId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horizontal="center" vertical="center"/>
    </xf>
    <xf numFmtId="0" fontId="4" fillId="4" borderId="32" xfId="1" applyFont="1" applyFill="1" applyBorder="1" applyAlignment="1">
      <alignment horizontal="center" vertical="center"/>
    </xf>
    <xf numFmtId="21" fontId="4" fillId="4" borderId="32" xfId="1" applyNumberFormat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 vertical="center"/>
    </xf>
    <xf numFmtId="0" fontId="4" fillId="4" borderId="36" xfId="1" applyFont="1" applyFill="1" applyBorder="1"/>
    <xf numFmtId="0" fontId="6" fillId="5" borderId="37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7" fillId="5" borderId="7" xfId="1" applyFont="1" applyFill="1" applyAlignment="1">
      <alignment horizontal="center" vertical="center"/>
    </xf>
    <xf numFmtId="0" fontId="8" fillId="5" borderId="7" xfId="1" applyFont="1" applyFill="1" applyAlignment="1">
      <alignment horizontal="center" vertical="center"/>
    </xf>
    <xf numFmtId="0" fontId="6" fillId="5" borderId="38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2" fontId="2" fillId="8" borderId="18" xfId="1" applyNumberFormat="1" applyFont="1" applyFill="1" applyBorder="1" applyAlignment="1">
      <alignment horizontal="center" vertical="center"/>
    </xf>
    <xf numFmtId="0" fontId="2" fillId="5" borderId="7" xfId="1" applyFont="1" applyFill="1" applyAlignment="1">
      <alignment horizontal="right" vertical="center"/>
    </xf>
    <xf numFmtId="0" fontId="6" fillId="5" borderId="1" xfId="1" applyFont="1" applyFill="1" applyBorder="1" applyAlignment="1">
      <alignment horizontal="right" vertical="center"/>
    </xf>
    <xf numFmtId="0" fontId="0" fillId="5" borderId="7" xfId="1" applyFont="1" applyFill="1" applyAlignment="1">
      <alignment horizontal="left" vertical="center"/>
    </xf>
    <xf numFmtId="0" fontId="0" fillId="5" borderId="7" xfId="1" applyFont="1" applyFill="1" applyAlignment="1">
      <alignment horizontal="right" vertical="center"/>
    </xf>
    <xf numFmtId="0" fontId="2" fillId="5" borderId="7" xfId="1" applyFont="1" applyFill="1" applyAlignment="1">
      <alignment horizontal="left"/>
    </xf>
    <xf numFmtId="0" fontId="2" fillId="5" borderId="7" xfId="1" applyFont="1" applyFill="1" applyAlignment="1">
      <alignment horizontal="right"/>
    </xf>
    <xf numFmtId="0" fontId="2" fillId="5" borderId="7" xfId="1" applyFont="1" applyFill="1" applyAlignment="1">
      <alignment wrapText="1"/>
    </xf>
    <xf numFmtId="0" fontId="2" fillId="8" borderId="18" xfId="1" applyFont="1" applyFill="1" applyBorder="1" applyAlignment="1">
      <alignment horizontal="center" vertical="center"/>
    </xf>
    <xf numFmtId="0" fontId="9" fillId="2" borderId="7" xfId="1" applyFont="1" applyFill="1" applyAlignment="1">
      <alignment vertical="center"/>
    </xf>
    <xf numFmtId="0" fontId="10" fillId="2" borderId="7" xfId="1" applyFont="1" applyFill="1" applyAlignment="1">
      <alignment vertical="center"/>
    </xf>
    <xf numFmtId="0" fontId="2" fillId="5" borderId="7" xfId="1" applyFont="1" applyFill="1" applyAlignment="1">
      <alignment horizontal="left" vertical="center"/>
    </xf>
    <xf numFmtId="21" fontId="2" fillId="9" borderId="22" xfId="1" applyNumberFormat="1" applyFont="1" applyFill="1" applyBorder="1" applyAlignment="1">
      <alignment horizontal="center" vertical="center"/>
    </xf>
    <xf numFmtId="21" fontId="2" fillId="10" borderId="22" xfId="1" applyNumberFormat="1" applyFont="1" applyFill="1" applyBorder="1" applyAlignment="1">
      <alignment horizontal="center" vertical="center"/>
    </xf>
    <xf numFmtId="21" fontId="2" fillId="0" borderId="22" xfId="1" applyNumberFormat="1" applyFont="1" applyFill="1" applyBorder="1" applyAlignment="1">
      <alignment horizontal="center" vertical="center"/>
    </xf>
    <xf numFmtId="21" fontId="2" fillId="0" borderId="14" xfId="1" applyNumberFormat="1" applyFont="1" applyFill="1" applyBorder="1" applyAlignment="1">
      <alignment horizontal="center" vertical="center"/>
    </xf>
    <xf numFmtId="2" fontId="2" fillId="3" borderId="7" xfId="1" applyNumberFormat="1" applyFont="1" applyFill="1" applyAlignment="1">
      <alignment horizontal="center" vertical="center"/>
    </xf>
    <xf numFmtId="21" fontId="2" fillId="0" borderId="27" xfId="1" applyNumberFormat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72"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9" Type="http://schemas.openxmlformats.org/officeDocument/2006/relationships/styles" Target="styles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99"/>
  <sheetViews>
    <sheetView topLeftCell="B1" workbookViewId="0">
      <selection activeCell="Z10" sqref="Z10:Z11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5</v>
      </c>
      <c r="Q2" s="95" t="s">
        <v>61</v>
      </c>
      <c r="R2" s="13"/>
      <c r="S2" s="94" t="s">
        <v>3</v>
      </c>
      <c r="T2" s="93">
        <f>MAX(G7:G22)</f>
        <v>846.4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Op/Ned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45048</v>
      </c>
      <c r="M4" s="106"/>
      <c r="O4" s="89" t="s">
        <v>1</v>
      </c>
      <c r="P4" s="88">
        <v>7.26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1" si="0">IF($P$2=1,R7,0)+IF($P$2=2,S7,0)+IF($P$2=3,T7,0)+IF($P$2=4,U7,0)+IF($P$2=5,V7,0)+IF($P$2=6,W7,0)+IF($P$2=7,X7,0)</f>
        <v>822.2</v>
      </c>
      <c r="H7" s="61">
        <v>0.77430555555555547</v>
      </c>
      <c r="I7" s="58">
        <v>0.83785879629629623</v>
      </c>
      <c r="J7" s="61">
        <f t="shared" ref="J7:J21" si="1">IF(I7&gt;0,I7-H7,0)</f>
        <v>6.3553240740740757E-2</v>
      </c>
      <c r="K7" s="60">
        <f t="shared" ref="K7:K21" si="2">(HOUR(J7)*3600)+(MINUTE(J7)*60)+SECOND(J7)</f>
        <v>5491</v>
      </c>
      <c r="L7" s="35">
        <f t="shared" ref="L7:L21" si="3">IF(G7=0,"vælg vindbane",IF(I7=0,13500,K7+($T$2*$P$4-G7*$P$4))/24/60/60)</f>
        <v>6.5586712962962951E-2</v>
      </c>
      <c r="M7" s="37">
        <f t="shared" ref="M7:M21" si="4">IF(I7=0,"DNS",IF($P$2=0,"vindbane",RANK(L7,$L$7:$L$21,1)))</f>
        <v>4</v>
      </c>
      <c r="N7" s="36"/>
      <c r="O7" s="35">
        <f t="shared" ref="O7:O21" si="5">IF(G7=0,"vælg vindbane",IF(I7&gt;0,L7-($P$4*Y7)/24/60/60,13500/24/60/60))</f>
        <v>5.9284629629629618E-2</v>
      </c>
      <c r="P7" s="34">
        <f t="shared" ref="P7:P21" si="6">IF(I7=0,"DNS",RANK(O7,$O$7:$O$21,1))</f>
        <v>3</v>
      </c>
      <c r="Q7" s="33" t="str">
        <f t="shared" ref="Q7:Q18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75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822.2</v>
      </c>
      <c r="H8" s="53">
        <v>0.77430555555555547</v>
      </c>
      <c r="I8" s="54"/>
      <c r="J8" s="53">
        <f t="shared" si="1"/>
        <v>0</v>
      </c>
      <c r="K8" s="52">
        <f t="shared" si="2"/>
        <v>0</v>
      </c>
      <c r="L8" s="49">
        <f t="shared" si="3"/>
        <v>0.15625</v>
      </c>
      <c r="M8" s="51" t="str">
        <f t="shared" si="4"/>
        <v>DNS</v>
      </c>
      <c r="N8" s="50"/>
      <c r="O8" s="49">
        <f t="shared" si="5"/>
        <v>0.15625</v>
      </c>
      <c r="P8" s="48" t="str">
        <f t="shared" si="6"/>
        <v>DNS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1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436</v>
      </c>
      <c r="C9" s="56" t="s">
        <v>29</v>
      </c>
      <c r="D9" s="56" t="s">
        <v>30</v>
      </c>
      <c r="E9" s="56" t="s">
        <v>31</v>
      </c>
      <c r="F9" s="56" t="s">
        <v>28</v>
      </c>
      <c r="G9" s="55">
        <f t="shared" si="0"/>
        <v>808.6</v>
      </c>
      <c r="H9" s="53">
        <v>0.77430555555555503</v>
      </c>
      <c r="I9" s="54"/>
      <c r="J9" s="53">
        <f t="shared" si="1"/>
        <v>0</v>
      </c>
      <c r="K9" s="52">
        <f t="shared" si="2"/>
        <v>0</v>
      </c>
      <c r="L9" s="49">
        <f t="shared" si="3"/>
        <v>0.15625</v>
      </c>
      <c r="M9" s="51" t="str">
        <f t="shared" si="4"/>
        <v>DNS</v>
      </c>
      <c r="N9" s="50"/>
      <c r="O9" s="49">
        <f t="shared" si="5"/>
        <v>0.15625</v>
      </c>
      <c r="P9" s="48" t="str">
        <f t="shared" si="6"/>
        <v>DNS</v>
      </c>
      <c r="Q9" s="47" t="str">
        <f t="shared" si="7"/>
        <v>Isabel 2</v>
      </c>
      <c r="R9" s="46">
        <v>823.2</v>
      </c>
      <c r="S9" s="46">
        <v>655.8</v>
      </c>
      <c r="T9" s="46">
        <v>686.8</v>
      </c>
      <c r="U9" s="46">
        <v>1067.4000000000001</v>
      </c>
      <c r="V9" s="46">
        <v>808.6</v>
      </c>
      <c r="W9" s="46">
        <v>698.8</v>
      </c>
      <c r="X9" s="45">
        <v>663.8</v>
      </c>
      <c r="Y9" s="44">
        <v>174</v>
      </c>
      <c r="Z9" s="29">
        <f t="shared" si="8"/>
        <v>174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43"/>
      <c r="B10" s="36">
        <v>88</v>
      </c>
      <c r="C10" s="42" t="s">
        <v>32</v>
      </c>
      <c r="D10" s="42" t="s">
        <v>33</v>
      </c>
      <c r="E10" s="42" t="s">
        <v>34</v>
      </c>
      <c r="F10" s="42" t="s">
        <v>28</v>
      </c>
      <c r="G10" s="41">
        <f t="shared" si="0"/>
        <v>846.4</v>
      </c>
      <c r="H10" s="39">
        <v>0.77430555555555503</v>
      </c>
      <c r="I10" s="58">
        <v>0.83988425925925936</v>
      </c>
      <c r="J10" s="39">
        <f t="shared" si="1"/>
        <v>6.5578703703704333E-2</v>
      </c>
      <c r="K10" s="38">
        <f t="shared" si="2"/>
        <v>5666</v>
      </c>
      <c r="L10" s="35">
        <f t="shared" si="3"/>
        <v>6.5578703703703708E-2</v>
      </c>
      <c r="M10" s="37">
        <f t="shared" si="4"/>
        <v>3</v>
      </c>
      <c r="N10" s="36"/>
      <c r="O10" s="35">
        <f t="shared" si="5"/>
        <v>5.7680092592592595E-2</v>
      </c>
      <c r="P10" s="34">
        <f t="shared" si="6"/>
        <v>2</v>
      </c>
      <c r="Q10" s="33" t="str">
        <f t="shared" si="7"/>
        <v>Havheksen</v>
      </c>
      <c r="R10" s="59">
        <v>838.2</v>
      </c>
      <c r="S10" s="59">
        <v>660.4</v>
      </c>
      <c r="T10" s="59">
        <v>584.79999999999995</v>
      </c>
      <c r="U10" s="59">
        <v>1121.5999999999999</v>
      </c>
      <c r="V10" s="59">
        <v>846.4</v>
      </c>
      <c r="W10" s="59">
        <v>721.4</v>
      </c>
      <c r="X10" s="31">
        <v>668.2</v>
      </c>
      <c r="Y10" s="30">
        <v>94</v>
      </c>
      <c r="Z10" s="29">
        <f t="shared" si="8"/>
        <v>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220</v>
      </c>
      <c r="C11" s="42" t="s">
        <v>35</v>
      </c>
      <c r="D11" s="42" t="s">
        <v>36</v>
      </c>
      <c r="E11" s="42" t="s">
        <v>70</v>
      </c>
      <c r="F11" s="42" t="s">
        <v>28</v>
      </c>
      <c r="G11" s="41">
        <f t="shared" si="0"/>
        <v>804.4</v>
      </c>
      <c r="H11" s="100">
        <v>0.77083333333333337</v>
      </c>
      <c r="I11" s="58">
        <v>0.83822916666666669</v>
      </c>
      <c r="J11" s="39">
        <f t="shared" si="1"/>
        <v>6.7395833333333321E-2</v>
      </c>
      <c r="K11" s="38">
        <f t="shared" si="2"/>
        <v>5823</v>
      </c>
      <c r="L11" s="35">
        <f t="shared" si="3"/>
        <v>7.0925000000000002E-2</v>
      </c>
      <c r="M11" s="37">
        <f t="shared" si="4"/>
        <v>5</v>
      </c>
      <c r="N11" s="36"/>
      <c r="O11" s="35">
        <f t="shared" si="5"/>
        <v>5.2522916666666669E-2</v>
      </c>
      <c r="P11" s="34">
        <f t="shared" si="6"/>
        <v>1</v>
      </c>
      <c r="Q11" s="33" t="str">
        <f t="shared" si="7"/>
        <v>Rap</v>
      </c>
      <c r="R11" s="59">
        <v>802.2</v>
      </c>
      <c r="S11" s="59">
        <v>655.6</v>
      </c>
      <c r="T11" s="59">
        <v>590.6</v>
      </c>
      <c r="U11" s="59">
        <v>1038.2</v>
      </c>
      <c r="V11" s="59">
        <v>804.4</v>
      </c>
      <c r="W11" s="59">
        <v>706.2</v>
      </c>
      <c r="X11" s="31">
        <v>661.4</v>
      </c>
      <c r="Y11" s="30">
        <v>219</v>
      </c>
      <c r="Z11" s="29">
        <f t="shared" si="8"/>
        <v>189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57"/>
      <c r="B12" s="50">
        <v>272</v>
      </c>
      <c r="C12" s="56" t="s">
        <v>35</v>
      </c>
      <c r="D12" s="56" t="s">
        <v>38</v>
      </c>
      <c r="E12" s="56" t="s">
        <v>47</v>
      </c>
      <c r="F12" s="56" t="s">
        <v>28</v>
      </c>
      <c r="G12" s="55">
        <f t="shared" si="0"/>
        <v>804.4</v>
      </c>
      <c r="H12" s="53">
        <v>0.77430555555555503</v>
      </c>
      <c r="I12" s="54">
        <v>0.84453703703703698</v>
      </c>
      <c r="J12" s="53">
        <f t="shared" si="1"/>
        <v>7.023148148148195E-2</v>
      </c>
      <c r="K12" s="52">
        <f t="shared" si="2"/>
        <v>6068</v>
      </c>
      <c r="L12" s="49">
        <f t="shared" si="3"/>
        <v>7.3760648148148145E-2</v>
      </c>
      <c r="M12" s="51">
        <f t="shared" si="4"/>
        <v>6</v>
      </c>
      <c r="N12" s="50"/>
      <c r="O12" s="49">
        <f t="shared" si="5"/>
        <v>6.4097453703703705E-2</v>
      </c>
      <c r="P12" s="48">
        <f t="shared" si="6"/>
        <v>6</v>
      </c>
      <c r="Q12" s="47" t="str">
        <f t="shared" si="7"/>
        <v>Rup</v>
      </c>
      <c r="R12" s="46">
        <v>802.2</v>
      </c>
      <c r="S12" s="46">
        <v>655.6</v>
      </c>
      <c r="T12" s="46">
        <v>590.6</v>
      </c>
      <c r="U12" s="46">
        <v>1038.2</v>
      </c>
      <c r="V12" s="46">
        <v>804.4</v>
      </c>
      <c r="W12" s="46">
        <v>706.2</v>
      </c>
      <c r="X12" s="45">
        <v>661.4</v>
      </c>
      <c r="Y12" s="44">
        <v>115</v>
      </c>
      <c r="Z12" s="29">
        <f t="shared" si="8"/>
        <v>115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135</v>
      </c>
      <c r="C13" s="42" t="s">
        <v>39</v>
      </c>
      <c r="D13" s="42" t="s">
        <v>52</v>
      </c>
      <c r="E13" s="42" t="s">
        <v>64</v>
      </c>
      <c r="F13" s="42" t="s">
        <v>28</v>
      </c>
      <c r="G13" s="41">
        <f t="shared" si="0"/>
        <v>750.4</v>
      </c>
      <c r="H13" s="100">
        <v>0.77083333333333337</v>
      </c>
      <c r="I13" s="58">
        <v>0.875</v>
      </c>
      <c r="J13" s="39">
        <f t="shared" si="1"/>
        <v>0.10416666666666663</v>
      </c>
      <c r="K13" s="38">
        <f t="shared" si="2"/>
        <v>9000</v>
      </c>
      <c r="L13" s="35">
        <f t="shared" si="3"/>
        <v>0.11223333333333332</v>
      </c>
      <c r="M13" s="37">
        <f t="shared" si="4"/>
        <v>8</v>
      </c>
      <c r="N13" s="36"/>
      <c r="O13" s="35">
        <f t="shared" si="5"/>
        <v>0.10214999999999999</v>
      </c>
      <c r="P13" s="34">
        <f t="shared" si="6"/>
        <v>8</v>
      </c>
      <c r="Q13" s="33" t="str">
        <f t="shared" si="7"/>
        <v>Ichi Ban</v>
      </c>
      <c r="R13" s="59">
        <v>727.6</v>
      </c>
      <c r="S13" s="59">
        <v>593.6</v>
      </c>
      <c r="T13" s="59">
        <v>525.4</v>
      </c>
      <c r="U13" s="59">
        <v>959.6</v>
      </c>
      <c r="V13" s="59">
        <v>750.4</v>
      </c>
      <c r="W13" s="59">
        <v>653.6</v>
      </c>
      <c r="X13" s="31">
        <v>596.6</v>
      </c>
      <c r="Y13" s="30">
        <v>120</v>
      </c>
      <c r="Z13" s="29">
        <f t="shared" si="8"/>
        <v>120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153</v>
      </c>
      <c r="C14" s="42" t="s">
        <v>51</v>
      </c>
      <c r="D14" s="42" t="s">
        <v>63</v>
      </c>
      <c r="E14" s="42" t="s">
        <v>40</v>
      </c>
      <c r="F14" s="42" t="s">
        <v>28</v>
      </c>
      <c r="G14" s="41">
        <f t="shared" si="0"/>
        <v>777</v>
      </c>
      <c r="H14" s="101">
        <v>0.77777777777777779</v>
      </c>
      <c r="I14" s="58">
        <v>0.83224537037037039</v>
      </c>
      <c r="J14" s="39">
        <f t="shared" si="1"/>
        <v>5.4467592592592595E-2</v>
      </c>
      <c r="K14" s="38">
        <f t="shared" si="2"/>
        <v>4706</v>
      </c>
      <c r="L14" s="35">
        <f t="shared" si="3"/>
        <v>6.0299120370370364E-2</v>
      </c>
      <c r="M14" s="37">
        <f t="shared" si="4"/>
        <v>1</v>
      </c>
      <c r="N14" s="36"/>
      <c r="O14" s="35">
        <f t="shared" si="5"/>
        <v>5.9963009259259251E-2</v>
      </c>
      <c r="P14" s="34">
        <f t="shared" si="6"/>
        <v>4</v>
      </c>
      <c r="Q14" s="33" t="str">
        <f t="shared" si="7"/>
        <v>Tøf Tøf</v>
      </c>
      <c r="R14" s="32">
        <v>744.4</v>
      </c>
      <c r="S14" s="32">
        <v>612.20000000000005</v>
      </c>
      <c r="T14" s="32">
        <v>533</v>
      </c>
      <c r="U14" s="32">
        <v>967.2</v>
      </c>
      <c r="V14" s="32">
        <v>777</v>
      </c>
      <c r="W14" s="32">
        <v>667.4</v>
      </c>
      <c r="X14" s="31">
        <v>612.20000000000005</v>
      </c>
      <c r="Y14" s="30">
        <v>4</v>
      </c>
      <c r="Z14" s="29">
        <f t="shared" si="8"/>
        <v>4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57"/>
      <c r="B15" s="50">
        <v>100</v>
      </c>
      <c r="C15" s="56" t="s">
        <v>48</v>
      </c>
      <c r="D15" s="56" t="s">
        <v>50</v>
      </c>
      <c r="E15" s="56" t="s">
        <v>49</v>
      </c>
      <c r="F15" s="56" t="s">
        <v>28</v>
      </c>
      <c r="G15" s="55">
        <f t="shared" si="0"/>
        <v>756.2</v>
      </c>
      <c r="H15" s="53">
        <v>0.77430555555555503</v>
      </c>
      <c r="I15" s="54"/>
      <c r="J15" s="53">
        <f t="shared" si="1"/>
        <v>0</v>
      </c>
      <c r="K15" s="52">
        <f t="shared" si="2"/>
        <v>0</v>
      </c>
      <c r="L15" s="49">
        <f t="shared" si="3"/>
        <v>0.15625</v>
      </c>
      <c r="M15" s="51" t="str">
        <f t="shared" si="4"/>
        <v>DNS</v>
      </c>
      <c r="N15" s="50"/>
      <c r="O15" s="49">
        <f t="shared" si="5"/>
        <v>0.15625</v>
      </c>
      <c r="P15" s="48" t="str">
        <f t="shared" si="6"/>
        <v>DNS</v>
      </c>
      <c r="Q15" s="47" t="str">
        <f t="shared" si="7"/>
        <v>Vento</v>
      </c>
      <c r="R15" s="46">
        <v>770.8</v>
      </c>
      <c r="S15" s="46">
        <v>606.6</v>
      </c>
      <c r="T15" s="46">
        <v>537.4</v>
      </c>
      <c r="U15" s="46">
        <v>1010</v>
      </c>
      <c r="V15" s="46">
        <v>756.2</v>
      </c>
      <c r="W15" s="46">
        <v>648.79999999999995</v>
      </c>
      <c r="X15" s="45">
        <v>614</v>
      </c>
      <c r="Y15" s="44">
        <v>165</v>
      </c>
      <c r="Z15" s="29">
        <f t="shared" si="8"/>
        <v>165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225</v>
      </c>
      <c r="C16" s="42" t="s">
        <v>41</v>
      </c>
      <c r="D16" s="42" t="s">
        <v>42</v>
      </c>
      <c r="E16" s="42" t="s">
        <v>43</v>
      </c>
      <c r="F16" s="42" t="s">
        <v>28</v>
      </c>
      <c r="G16" s="41">
        <f t="shared" si="0"/>
        <v>781.6</v>
      </c>
      <c r="H16" s="101">
        <v>0.77777777777777779</v>
      </c>
      <c r="I16" s="58">
        <v>0.83721064814814816</v>
      </c>
      <c r="J16" s="39">
        <f t="shared" si="1"/>
        <v>5.9432870370370372E-2</v>
      </c>
      <c r="K16" s="38">
        <f t="shared" si="2"/>
        <v>5135</v>
      </c>
      <c r="L16" s="35">
        <f t="shared" si="3"/>
        <v>6.4877870370370364E-2</v>
      </c>
      <c r="M16" s="37">
        <f t="shared" si="4"/>
        <v>2</v>
      </c>
      <c r="N16" s="36"/>
      <c r="O16" s="35">
        <f t="shared" si="5"/>
        <v>6.1852870370370364E-2</v>
      </c>
      <c r="P16" s="34">
        <f t="shared" si="6"/>
        <v>5</v>
      </c>
      <c r="Q16" s="33" t="str">
        <f t="shared" si="7"/>
        <v>X-Mamse</v>
      </c>
      <c r="R16" s="32">
        <v>782.6</v>
      </c>
      <c r="S16" s="32">
        <v>627.79999999999995</v>
      </c>
      <c r="T16" s="32">
        <v>558.4</v>
      </c>
      <c r="U16" s="32">
        <v>1018.4</v>
      </c>
      <c r="V16" s="32">
        <v>781.6</v>
      </c>
      <c r="W16" s="32">
        <v>681.8</v>
      </c>
      <c r="X16" s="31">
        <v>633.79999999999995</v>
      </c>
      <c r="Y16" s="30">
        <v>36</v>
      </c>
      <c r="Z16" s="29">
        <f t="shared" si="8"/>
        <v>36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90</v>
      </c>
      <c r="C17" s="56" t="s">
        <v>44</v>
      </c>
      <c r="D17" s="56" t="s">
        <v>45</v>
      </c>
      <c r="E17" s="56" t="s">
        <v>46</v>
      </c>
      <c r="F17" s="56" t="s">
        <v>28</v>
      </c>
      <c r="G17" s="55">
        <f t="shared" si="0"/>
        <v>723.2</v>
      </c>
      <c r="H17" s="53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Giraffen</v>
      </c>
      <c r="R17" s="46">
        <v>737</v>
      </c>
      <c r="S17" s="46">
        <v>570.4</v>
      </c>
      <c r="T17" s="46">
        <v>502</v>
      </c>
      <c r="U17" s="46">
        <v>980.8</v>
      </c>
      <c r="V17" s="46">
        <v>723.2</v>
      </c>
      <c r="W17" s="46">
        <v>615.20000000000005</v>
      </c>
      <c r="X17" s="45">
        <v>578.4</v>
      </c>
      <c r="Y17" s="44">
        <v>161</v>
      </c>
      <c r="Z17" s="29">
        <f t="shared" si="8"/>
        <v>161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0</v>
      </c>
      <c r="C18" s="42" t="s">
        <v>65</v>
      </c>
      <c r="D18" s="42" t="s">
        <v>69</v>
      </c>
      <c r="E18" s="42" t="s">
        <v>66</v>
      </c>
      <c r="F18" s="42"/>
      <c r="G18" s="41">
        <f t="shared" si="0"/>
        <v>695</v>
      </c>
      <c r="H18" s="100">
        <v>0.77083333333333337</v>
      </c>
      <c r="I18" s="40">
        <v>0.84719907407407413</v>
      </c>
      <c r="J18" s="39">
        <f t="shared" si="1"/>
        <v>7.6365740740740762E-2</v>
      </c>
      <c r="K18" s="38">
        <f t="shared" si="2"/>
        <v>6598</v>
      </c>
      <c r="L18" s="35">
        <f t="shared" si="3"/>
        <v>8.9087546296296297E-2</v>
      </c>
      <c r="M18" s="37">
        <f t="shared" si="4"/>
        <v>7</v>
      </c>
      <c r="N18" s="36"/>
      <c r="O18" s="35">
        <f t="shared" si="5"/>
        <v>6.8080601851851857E-2</v>
      </c>
      <c r="P18" s="34">
        <f t="shared" si="6"/>
        <v>7</v>
      </c>
      <c r="Q18" s="33" t="str">
        <f t="shared" si="7"/>
        <v>Cita</v>
      </c>
      <c r="R18" s="32">
        <v>705</v>
      </c>
      <c r="S18" s="32">
        <v>555</v>
      </c>
      <c r="T18" s="32">
        <v>489</v>
      </c>
      <c r="U18" s="32">
        <v>927</v>
      </c>
      <c r="V18" s="32">
        <v>695</v>
      </c>
      <c r="W18" s="32">
        <v>591</v>
      </c>
      <c r="X18" s="31">
        <v>561</v>
      </c>
      <c r="Y18" s="30">
        <v>250</v>
      </c>
      <c r="Z18" s="29">
        <f t="shared" si="8"/>
        <v>250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/>
      <c r="C19" s="56"/>
      <c r="D19" s="56"/>
      <c r="E19" s="56"/>
      <c r="F19" s="56"/>
      <c r="G19" s="55">
        <f t="shared" si="0"/>
        <v>1</v>
      </c>
      <c r="H19" s="53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/>
      <c r="R19" s="46">
        <v>1</v>
      </c>
      <c r="S19" s="46">
        <v>1</v>
      </c>
      <c r="T19" s="46">
        <v>1</v>
      </c>
      <c r="U19" s="46">
        <v>1</v>
      </c>
      <c r="V19" s="46">
        <v>1</v>
      </c>
      <c r="W19" s="46">
        <v>1</v>
      </c>
      <c r="X19" s="45">
        <v>1</v>
      </c>
      <c r="Y19" s="44">
        <v>0</v>
      </c>
      <c r="Z19" s="29">
        <f t="shared" si="8"/>
        <v>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/>
      <c r="C20" s="42"/>
      <c r="D20" s="42"/>
      <c r="E20" s="42"/>
      <c r="F20" s="42"/>
      <c r="G20" s="41">
        <f t="shared" si="0"/>
        <v>1</v>
      </c>
      <c r="H20" s="39">
        <v>0.77430555555555503</v>
      </c>
      <c r="I20" s="40"/>
      <c r="J20" s="39">
        <f t="shared" si="1"/>
        <v>0</v>
      </c>
      <c r="K20" s="38">
        <f t="shared" si="2"/>
        <v>0</v>
      </c>
      <c r="L20" s="35">
        <f t="shared" si="3"/>
        <v>0.15625</v>
      </c>
      <c r="M20" s="37" t="str">
        <f t="shared" si="4"/>
        <v>DNS</v>
      </c>
      <c r="N20" s="36"/>
      <c r="O20" s="35">
        <f t="shared" si="5"/>
        <v>0.15625</v>
      </c>
      <c r="P20" s="34" t="str">
        <f t="shared" si="6"/>
        <v>DNS</v>
      </c>
      <c r="Q20" s="33"/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1">
        <v>1</v>
      </c>
      <c r="Y20" s="30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 thickBot="1">
      <c r="A21" s="28"/>
      <c r="B21" s="21"/>
      <c r="C21" s="27"/>
      <c r="D21" s="27"/>
      <c r="E21" s="27"/>
      <c r="F21" s="27"/>
      <c r="G21" s="26">
        <f t="shared" si="0"/>
        <v>1</v>
      </c>
      <c r="H21" s="24">
        <v>0.77430555555555503</v>
      </c>
      <c r="I21" s="25"/>
      <c r="J21" s="24">
        <f t="shared" si="1"/>
        <v>0</v>
      </c>
      <c r="K21" s="23">
        <f t="shared" si="2"/>
        <v>0</v>
      </c>
      <c r="L21" s="20">
        <f t="shared" si="3"/>
        <v>0.15625</v>
      </c>
      <c r="M21" s="22" t="str">
        <f t="shared" si="4"/>
        <v>DNS</v>
      </c>
      <c r="N21" s="21"/>
      <c r="O21" s="20">
        <f t="shared" si="5"/>
        <v>0.15625</v>
      </c>
      <c r="P21" s="19" t="str">
        <f t="shared" si="6"/>
        <v>DNS</v>
      </c>
      <c r="Q21" s="18"/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6">
        <v>1</v>
      </c>
      <c r="Y21" s="15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3"/>
      <c r="B22" s="14"/>
      <c r="C22" s="13"/>
      <c r="D22" s="13"/>
      <c r="E22" s="13"/>
      <c r="F22" s="3"/>
      <c r="G22" s="12"/>
      <c r="H22" s="11"/>
      <c r="I22" s="11"/>
      <c r="J22" s="11"/>
      <c r="K22" s="10"/>
      <c r="L22" s="9"/>
      <c r="M22" s="4"/>
      <c r="N22" s="4"/>
      <c r="O22" s="9"/>
      <c r="P22" s="4"/>
      <c r="Q22" s="3"/>
      <c r="R22" s="8"/>
      <c r="S22" s="8"/>
      <c r="T22" s="8"/>
      <c r="U22" s="8"/>
      <c r="V22" s="8"/>
      <c r="W22" s="8"/>
      <c r="X22" s="8"/>
      <c r="Y22" s="3"/>
      <c r="Z22" s="3"/>
      <c r="AA22" s="3"/>
      <c r="AB22" s="3"/>
      <c r="AC22" s="3"/>
    </row>
    <row r="23" spans="1:44" s="6" customFormat="1" ht="12.75" customHeight="1">
      <c r="A23" s="3"/>
      <c r="B23" s="4"/>
      <c r="C23" s="3"/>
      <c r="D23" s="3"/>
      <c r="E23" s="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4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  <c r="S24" s="5"/>
      <c r="T24" s="5"/>
      <c r="U24" s="5"/>
      <c r="V24" s="5"/>
      <c r="W24" s="5"/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4" s="6" customFormat="1" ht="12.75" customHeight="1">
      <c r="A25" s="3"/>
      <c r="B25" s="4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8"/>
      <c r="L26" s="8"/>
      <c r="M26" s="8"/>
      <c r="N26" s="8"/>
      <c r="O26" s="8"/>
      <c r="P26" s="8"/>
      <c r="Q26" s="8"/>
      <c r="R26" s="8"/>
      <c r="S26" s="7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5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/>
    <row r="996" spans="2:16" ht="12.75" customHeight="1"/>
    <row r="997" spans="2:16" ht="12.75" customHeight="1"/>
    <row r="998" spans="2:16" ht="12.75" customHeight="1"/>
    <row r="999" spans="2:16" ht="12.75" customHeight="1"/>
  </sheetData>
  <mergeCells count="1">
    <mergeCell ref="L4:M4"/>
  </mergeCells>
  <conditionalFormatting sqref="L7:M21">
    <cfRule type="expression" dxfId="71" priority="5">
      <formula>$M7=1</formula>
    </cfRule>
    <cfRule type="expression" dxfId="70" priority="6">
      <formula>$M7=2</formula>
    </cfRule>
    <cfRule type="expression" dxfId="69" priority="7">
      <formula>$M7=3</formula>
    </cfRule>
  </conditionalFormatting>
  <conditionalFormatting sqref="O7:P21">
    <cfRule type="expression" dxfId="68" priority="2">
      <formula>$P7=1</formula>
    </cfRule>
    <cfRule type="expression" dxfId="67" priority="3">
      <formula>$P7=2</formula>
    </cfRule>
    <cfRule type="expression" dxfId="66" priority="4">
      <formula>$P7=3</formula>
    </cfRule>
  </conditionalFormatting>
  <conditionalFormatting sqref="Z7:Z21">
    <cfRule type="expression" dxfId="65" priority="1">
      <formula>$Z7&lt;&gt;$Y7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000"/>
  <sheetViews>
    <sheetView workbookViewId="0">
      <selection activeCell="P3" sqref="P3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3</v>
      </c>
      <c r="Q2" s="95" t="s">
        <v>61</v>
      </c>
      <c r="R2" s="13"/>
      <c r="S2" s="94" t="s">
        <v>3</v>
      </c>
      <c r="T2" s="93">
        <f>MAX(G7:G23)</f>
        <v>686.8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Hård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45062</v>
      </c>
      <c r="M4" s="106"/>
      <c r="O4" s="89" t="s">
        <v>1</v>
      </c>
      <c r="P4" s="88">
        <v>5.8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594.79999999999995</v>
      </c>
      <c r="H7" s="61">
        <v>0.77430555555555547</v>
      </c>
      <c r="I7" s="58">
        <v>0.82229166666666664</v>
      </c>
      <c r="J7" s="61">
        <f t="shared" ref="J7:J22" si="1">IF(I7&gt;0,I7-H7,0)</f>
        <v>4.7986111111111174E-2</v>
      </c>
      <c r="K7" s="60">
        <f t="shared" ref="K7:K22" si="2">(HOUR(J7)*3600)+(MINUTE(J7)*60)+SECOND(J7)</f>
        <v>4146</v>
      </c>
      <c r="L7" s="35">
        <f t="shared" ref="L7:L22" si="3">IF(G7=0,"vælg vindbane",IF(I7=0,13500,K7+($T$2*$P$4-G7*$P$4))/24/60/60)</f>
        <v>5.4162037037037043E-2</v>
      </c>
      <c r="M7" s="37">
        <f t="shared" ref="M7:M22" si="4">IF(I7=0,"DNS",IF($P$2=0,"vindbane",RANK(L7,$L$7:$L$22,1)))</f>
        <v>4</v>
      </c>
      <c r="N7" s="36"/>
      <c r="O7" s="35">
        <f t="shared" ref="O7:O22" si="5">IF(G7=0,"vælg vindbane",IF(I7&gt;0,L7-($P$4*Y7)/24/60/60,13500/24/60/60))</f>
        <v>4.979861111111112E-2</v>
      </c>
      <c r="P7" s="34">
        <f t="shared" ref="P7:P22" si="6">IF(I7=0,"DNS",RANK(O7,$O$7:$O$22,1))</f>
        <v>6</v>
      </c>
      <c r="Q7" s="33" t="str">
        <f t="shared" ref="Q7:Q19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594.79999999999995</v>
      </c>
      <c r="H8" s="53">
        <v>0.77430555555555547</v>
      </c>
      <c r="I8" s="54">
        <v>0.82336805555555559</v>
      </c>
      <c r="J8" s="53">
        <f t="shared" si="1"/>
        <v>4.906250000000012E-2</v>
      </c>
      <c r="K8" s="52">
        <f t="shared" si="2"/>
        <v>4239</v>
      </c>
      <c r="L8" s="49">
        <f t="shared" si="3"/>
        <v>5.5238425925925934E-2</v>
      </c>
      <c r="M8" s="51">
        <f t="shared" si="4"/>
        <v>5</v>
      </c>
      <c r="N8" s="50"/>
      <c r="O8" s="49">
        <f t="shared" si="5"/>
        <v>4.5638888888888896E-2</v>
      </c>
      <c r="P8" s="48">
        <f t="shared" si="6"/>
        <v>4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ref="G9" si="9">IF($P$2=1,R9,0)+IF($P$2=2,S9,0)+IF($P$2=3,T9,0)+IF($P$2=4,U9,0)+IF($P$2=5,V9,0)+IF($P$2=6,W9,0)+IF($P$2=7,X9,0)</f>
        <v>594.79999999999995</v>
      </c>
      <c r="H9" s="53">
        <v>0.77430555555555547</v>
      </c>
      <c r="I9" s="54">
        <v>0.82379629629629625</v>
      </c>
      <c r="J9" s="53">
        <f t="shared" ref="J9" si="10">IF(I9&gt;0,I9-H9,0)</f>
        <v>4.949074074074078E-2</v>
      </c>
      <c r="K9" s="52">
        <f t="shared" ref="K9" si="11">(HOUR(J9)*3600)+(MINUTE(J9)*60)+SECOND(J9)</f>
        <v>4276</v>
      </c>
      <c r="L9" s="49">
        <f t="shared" ref="L9" si="12">IF(G9=0,"vælg vindbane",IF(I9=0,13500,K9+($T$2*$P$4-G9*$P$4))/24/60/60)</f>
        <v>5.566666666666667E-2</v>
      </c>
      <c r="M9" s="51">
        <f t="shared" ref="M9" si="13">IF(I9=0,"DNS",IF($P$2=0,"vindbane",RANK(L9,$L$7:$L$22,1)))</f>
        <v>6</v>
      </c>
      <c r="N9" s="50"/>
      <c r="O9" s="49">
        <f t="shared" ref="O9" si="14">IF(G9=0,"vælg vindbane",IF(I9&gt;0,L9-($P$4*Y9)/24/60/60,13500/24/60/60))</f>
        <v>4.6067129629629631E-2</v>
      </c>
      <c r="P9" s="48">
        <f t="shared" ref="P9" si="15">IF(I9=0,"DNS",RANK(O9,$O$7:$O$22,1))</f>
        <v>5</v>
      </c>
      <c r="Q9" s="47" t="str">
        <f t="shared" ref="Q9" si="16">D9</f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ref="Z9" si="17">IF(P9=1,Y9-30,IF(P9=2,Y9-20,IF(P9=3,Y9-10,Y9)))</f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686.8</v>
      </c>
      <c r="H10" s="53">
        <v>0.77430555555555503</v>
      </c>
      <c r="I10" s="54">
        <v>0.82160879629629635</v>
      </c>
      <c r="J10" s="53">
        <f t="shared" si="1"/>
        <v>4.7303240740741326E-2</v>
      </c>
      <c r="K10" s="52">
        <f t="shared" si="2"/>
        <v>4087</v>
      </c>
      <c r="L10" s="49">
        <f t="shared" si="3"/>
        <v>4.7303240740740743E-2</v>
      </c>
      <c r="M10" s="51">
        <f t="shared" si="4"/>
        <v>1</v>
      </c>
      <c r="N10" s="50"/>
      <c r="O10" s="49">
        <f t="shared" si="5"/>
        <v>3.5622685185185188E-2</v>
      </c>
      <c r="P10" s="48">
        <f t="shared" si="6"/>
        <v>1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144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584.79999999999995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>
        <f t="shared" si="3"/>
        <v>0.15625</v>
      </c>
      <c r="M11" s="37" t="str">
        <f t="shared" si="4"/>
        <v>DNS</v>
      </c>
      <c r="N11" s="36"/>
      <c r="O11" s="35">
        <f t="shared" si="5"/>
        <v>0.15625</v>
      </c>
      <c r="P11" s="34" t="str">
        <f t="shared" si="6"/>
        <v>DNS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220</v>
      </c>
      <c r="C12" s="42" t="s">
        <v>35</v>
      </c>
      <c r="D12" s="42" t="s">
        <v>36</v>
      </c>
      <c r="E12" s="42" t="s">
        <v>70</v>
      </c>
      <c r="F12" s="42" t="s">
        <v>28</v>
      </c>
      <c r="G12" s="41">
        <f t="shared" si="0"/>
        <v>590.6</v>
      </c>
      <c r="H12" s="100">
        <v>0.77083333333333337</v>
      </c>
      <c r="I12" s="58">
        <v>0.81797453703703704</v>
      </c>
      <c r="J12" s="39">
        <f t="shared" si="1"/>
        <v>4.7141203703703671E-2</v>
      </c>
      <c r="K12" s="38">
        <f t="shared" si="2"/>
        <v>4073</v>
      </c>
      <c r="L12" s="35">
        <f t="shared" si="3"/>
        <v>5.3599074074074063E-2</v>
      </c>
      <c r="M12" s="37">
        <f t="shared" si="4"/>
        <v>3</v>
      </c>
      <c r="N12" s="36"/>
      <c r="O12" s="35">
        <f t="shared" si="5"/>
        <v>4.0911574074074059E-2</v>
      </c>
      <c r="P12" s="34">
        <f t="shared" si="6"/>
        <v>2</v>
      </c>
      <c r="Q12" s="33" t="str">
        <f t="shared" si="7"/>
        <v>Rap</v>
      </c>
      <c r="R12" s="59">
        <v>802.2</v>
      </c>
      <c r="S12" s="59">
        <v>655.6</v>
      </c>
      <c r="T12" s="59">
        <v>590.6</v>
      </c>
      <c r="U12" s="59">
        <v>1038.2</v>
      </c>
      <c r="V12" s="59">
        <v>804.4</v>
      </c>
      <c r="W12" s="59">
        <v>706.2</v>
      </c>
      <c r="X12" s="31">
        <v>661.4</v>
      </c>
      <c r="Y12" s="30">
        <v>189</v>
      </c>
      <c r="Z12" s="29">
        <f t="shared" si="8"/>
        <v>169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57"/>
      <c r="B13" s="50">
        <v>272</v>
      </c>
      <c r="C13" s="56" t="s">
        <v>35</v>
      </c>
      <c r="D13" s="56" t="s">
        <v>38</v>
      </c>
      <c r="E13" s="56" t="s">
        <v>47</v>
      </c>
      <c r="F13" s="56" t="s">
        <v>28</v>
      </c>
      <c r="G13" s="55">
        <f t="shared" si="0"/>
        <v>590.6</v>
      </c>
      <c r="H13" s="53">
        <v>0.77430555555555503</v>
      </c>
      <c r="I13" s="54"/>
      <c r="J13" s="53">
        <f t="shared" si="1"/>
        <v>0</v>
      </c>
      <c r="K13" s="52">
        <f t="shared" si="2"/>
        <v>0</v>
      </c>
      <c r="L13" s="49">
        <f t="shared" si="3"/>
        <v>0.15625</v>
      </c>
      <c r="M13" s="51" t="str">
        <f t="shared" si="4"/>
        <v>DNS</v>
      </c>
      <c r="N13" s="50"/>
      <c r="O13" s="49">
        <f t="shared" si="5"/>
        <v>0.15625</v>
      </c>
      <c r="P13" s="48" t="str">
        <f t="shared" si="6"/>
        <v>DNS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115</v>
      </c>
      <c r="Z13" s="29">
        <f t="shared" si="8"/>
        <v>115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135</v>
      </c>
      <c r="C14" s="42" t="s">
        <v>39</v>
      </c>
      <c r="D14" s="42" t="s">
        <v>52</v>
      </c>
      <c r="E14" s="42" t="s">
        <v>64</v>
      </c>
      <c r="F14" s="42" t="s">
        <v>28</v>
      </c>
      <c r="G14" s="41">
        <f t="shared" si="0"/>
        <v>525.4</v>
      </c>
      <c r="H14" s="100">
        <v>0.77083333333333337</v>
      </c>
      <c r="I14" s="58"/>
      <c r="J14" s="39">
        <f t="shared" si="1"/>
        <v>0</v>
      </c>
      <c r="K14" s="38">
        <f t="shared" si="2"/>
        <v>0</v>
      </c>
      <c r="L14" s="35">
        <f t="shared" si="3"/>
        <v>0.15625</v>
      </c>
      <c r="M14" s="37" t="str">
        <f t="shared" si="4"/>
        <v>DNS</v>
      </c>
      <c r="N14" s="36"/>
      <c r="O14" s="35">
        <f t="shared" si="5"/>
        <v>0.15625</v>
      </c>
      <c r="P14" s="34" t="str">
        <f t="shared" si="6"/>
        <v>DNS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153</v>
      </c>
      <c r="C15" s="42" t="s">
        <v>51</v>
      </c>
      <c r="D15" s="42" t="s">
        <v>63</v>
      </c>
      <c r="E15" s="42" t="s">
        <v>40</v>
      </c>
      <c r="F15" s="42" t="s">
        <v>28</v>
      </c>
      <c r="G15" s="41">
        <f t="shared" si="0"/>
        <v>533</v>
      </c>
      <c r="H15" s="101">
        <v>0.77777777777777779</v>
      </c>
      <c r="I15" s="58">
        <v>0.8192476851851852</v>
      </c>
      <c r="J15" s="39">
        <f t="shared" si="1"/>
        <v>4.1469907407407414E-2</v>
      </c>
      <c r="K15" s="38">
        <f t="shared" si="2"/>
        <v>3583</v>
      </c>
      <c r="L15" s="35">
        <f t="shared" si="3"/>
        <v>5.1794444444444435E-2</v>
      </c>
      <c r="M15" s="37">
        <f t="shared" si="4"/>
        <v>2</v>
      </c>
      <c r="N15" s="36"/>
      <c r="O15" s="35">
        <f t="shared" si="5"/>
        <v>5.1525925925925919E-2</v>
      </c>
      <c r="P15" s="34">
        <f t="shared" si="6"/>
        <v>7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4</v>
      </c>
      <c r="Z15" s="29">
        <f t="shared" si="8"/>
        <v>4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100</v>
      </c>
      <c r="C16" s="56" t="s">
        <v>48</v>
      </c>
      <c r="D16" s="56" t="s">
        <v>50</v>
      </c>
      <c r="E16" s="56" t="s">
        <v>49</v>
      </c>
      <c r="F16" s="56" t="s">
        <v>28</v>
      </c>
      <c r="G16" s="55">
        <f t="shared" si="0"/>
        <v>537.4</v>
      </c>
      <c r="H16" s="53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43"/>
      <c r="B17" s="36">
        <v>225</v>
      </c>
      <c r="C17" s="42" t="s">
        <v>41</v>
      </c>
      <c r="D17" s="42" t="s">
        <v>42</v>
      </c>
      <c r="E17" s="42" t="s">
        <v>43</v>
      </c>
      <c r="F17" s="42" t="s">
        <v>28</v>
      </c>
      <c r="G17" s="41">
        <f t="shared" si="0"/>
        <v>558.4</v>
      </c>
      <c r="H17" s="101">
        <v>0.77777777777777779</v>
      </c>
      <c r="I17" s="58"/>
      <c r="J17" s="39">
        <f t="shared" si="1"/>
        <v>0</v>
      </c>
      <c r="K17" s="38">
        <f t="shared" si="2"/>
        <v>0</v>
      </c>
      <c r="L17" s="35">
        <f t="shared" si="3"/>
        <v>0.15625</v>
      </c>
      <c r="M17" s="37" t="str">
        <f t="shared" si="4"/>
        <v>DNS</v>
      </c>
      <c r="N17" s="36"/>
      <c r="O17" s="35">
        <f t="shared" si="5"/>
        <v>0.15625</v>
      </c>
      <c r="P17" s="34" t="str">
        <f t="shared" si="6"/>
        <v>DNS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36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90</v>
      </c>
      <c r="C18" s="56" t="s">
        <v>44</v>
      </c>
      <c r="D18" s="56" t="s">
        <v>45</v>
      </c>
      <c r="E18" s="56" t="s">
        <v>46</v>
      </c>
      <c r="F18" s="56" t="s">
        <v>28</v>
      </c>
      <c r="G18" s="55">
        <f t="shared" si="0"/>
        <v>502</v>
      </c>
      <c r="H18" s="53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43"/>
      <c r="B19" s="36">
        <v>0</v>
      </c>
      <c r="C19" s="42" t="s">
        <v>65</v>
      </c>
      <c r="D19" s="42" t="s">
        <v>69</v>
      </c>
      <c r="E19" s="42" t="s">
        <v>66</v>
      </c>
      <c r="F19" s="42"/>
      <c r="G19" s="41">
        <f t="shared" si="0"/>
        <v>489</v>
      </c>
      <c r="H19" s="100">
        <v>0.77083333333333337</v>
      </c>
      <c r="I19" s="40">
        <v>0.81656249999999997</v>
      </c>
      <c r="J19" s="39">
        <f t="shared" si="1"/>
        <v>4.5729166666666599E-2</v>
      </c>
      <c r="K19" s="38">
        <f t="shared" si="2"/>
        <v>3951</v>
      </c>
      <c r="L19" s="35">
        <f t="shared" si="3"/>
        <v>5.9007407407407404E-2</v>
      </c>
      <c r="M19" s="37">
        <f t="shared" si="4"/>
        <v>7</v>
      </c>
      <c r="N19" s="36"/>
      <c r="O19" s="35">
        <f t="shared" si="5"/>
        <v>4.2224999999999999E-2</v>
      </c>
      <c r="P19" s="34">
        <f t="shared" si="6"/>
        <v>3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250</v>
      </c>
      <c r="Z19" s="29">
        <f t="shared" si="8"/>
        <v>240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/>
      <c r="C20" s="56"/>
      <c r="D20" s="56"/>
      <c r="E20" s="56"/>
      <c r="F20" s="56"/>
      <c r="G20" s="55">
        <f t="shared" si="0"/>
        <v>1</v>
      </c>
      <c r="H20" s="53">
        <v>0.77430555555555503</v>
      </c>
      <c r="I20" s="54"/>
      <c r="J20" s="53">
        <f t="shared" si="1"/>
        <v>0</v>
      </c>
      <c r="K20" s="52">
        <f t="shared" si="2"/>
        <v>0</v>
      </c>
      <c r="L20" s="49">
        <f t="shared" si="3"/>
        <v>0.15625</v>
      </c>
      <c r="M20" s="51" t="str">
        <f t="shared" si="4"/>
        <v>DNS</v>
      </c>
      <c r="N20" s="50"/>
      <c r="O20" s="49">
        <f t="shared" si="5"/>
        <v>0.15625</v>
      </c>
      <c r="P20" s="48" t="str">
        <f t="shared" si="6"/>
        <v>DNS</v>
      </c>
      <c r="Q20" s="47"/>
      <c r="R20" s="46">
        <v>1</v>
      </c>
      <c r="S20" s="46">
        <v>1</v>
      </c>
      <c r="T20" s="46">
        <v>1</v>
      </c>
      <c r="U20" s="46">
        <v>1</v>
      </c>
      <c r="V20" s="46">
        <v>1</v>
      </c>
      <c r="W20" s="46">
        <v>1</v>
      </c>
      <c r="X20" s="45">
        <v>1</v>
      </c>
      <c r="Y20" s="44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43"/>
      <c r="B21" s="36"/>
      <c r="C21" s="42"/>
      <c r="D21" s="42"/>
      <c r="E21" s="42"/>
      <c r="F21" s="42"/>
      <c r="G21" s="41">
        <f t="shared" si="0"/>
        <v>1</v>
      </c>
      <c r="H21" s="39">
        <v>0.77430555555555503</v>
      </c>
      <c r="I21" s="40"/>
      <c r="J21" s="39">
        <f t="shared" si="1"/>
        <v>0</v>
      </c>
      <c r="K21" s="38">
        <f t="shared" si="2"/>
        <v>0</v>
      </c>
      <c r="L21" s="35">
        <f t="shared" si="3"/>
        <v>0.15625</v>
      </c>
      <c r="M21" s="37" t="str">
        <f t="shared" si="4"/>
        <v>DNS</v>
      </c>
      <c r="N21" s="36"/>
      <c r="O21" s="35">
        <f t="shared" si="5"/>
        <v>0.15625</v>
      </c>
      <c r="P21" s="34" t="str">
        <f t="shared" si="6"/>
        <v>DNS</v>
      </c>
      <c r="Q21" s="33"/>
      <c r="R21" s="32">
        <v>1</v>
      </c>
      <c r="S21" s="32">
        <v>1</v>
      </c>
      <c r="T21" s="32">
        <v>1</v>
      </c>
      <c r="U21" s="32">
        <v>1</v>
      </c>
      <c r="V21" s="32">
        <v>1</v>
      </c>
      <c r="W21" s="32">
        <v>1</v>
      </c>
      <c r="X21" s="31">
        <v>1</v>
      </c>
      <c r="Y21" s="30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>
      <c r="A22" s="28"/>
      <c r="B22" s="21"/>
      <c r="C22" s="27"/>
      <c r="D22" s="27"/>
      <c r="E22" s="27"/>
      <c r="F22" s="27"/>
      <c r="G22" s="26">
        <f t="shared" si="0"/>
        <v>1</v>
      </c>
      <c r="H22" s="24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18"/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/>
    <row r="997" spans="2:16" ht="12.75" customHeight="1"/>
    <row r="998" spans="2:16" ht="12.75" customHeight="1"/>
    <row r="999" spans="2:16" ht="12.75" customHeight="1"/>
    <row r="1000" spans="2:16" ht="12.75" customHeight="1"/>
  </sheetData>
  <mergeCells count="1">
    <mergeCell ref="L4:M4"/>
  </mergeCells>
  <conditionalFormatting sqref="L7:M22">
    <cfRule type="expression" dxfId="64" priority="5">
      <formula>$M7=1</formula>
    </cfRule>
    <cfRule type="expression" dxfId="63" priority="6">
      <formula>$M7=2</formula>
    </cfRule>
    <cfRule type="expression" dxfId="62" priority="7">
      <formula>$M7=3</formula>
    </cfRule>
  </conditionalFormatting>
  <conditionalFormatting sqref="O7:P22">
    <cfRule type="expression" dxfId="61" priority="2">
      <formula>$P7=1</formula>
    </cfRule>
    <cfRule type="expression" dxfId="60" priority="3">
      <formula>$P7=2</formula>
    </cfRule>
    <cfRule type="expression" dxfId="59" priority="4">
      <formula>$P7=3</formula>
    </cfRule>
  </conditionalFormatting>
  <conditionalFormatting sqref="Z7:Z22">
    <cfRule type="expression" dxfId="58" priority="1">
      <formula>$Z7&lt;&gt;$Y7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000"/>
  <sheetViews>
    <sheetView workbookViewId="0">
      <selection activeCell="Z7" sqref="Z7:Z19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2</v>
      </c>
      <c r="Q2" s="95" t="s">
        <v>61</v>
      </c>
      <c r="R2" s="13"/>
      <c r="S2" s="94" t="s">
        <v>3</v>
      </c>
      <c r="T2" s="93">
        <f>MAX(G7:G23)</f>
        <v>668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45069</v>
      </c>
      <c r="M4" s="106"/>
      <c r="O4" s="89" t="s">
        <v>1</v>
      </c>
      <c r="P4" s="88">
        <v>6.8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668</v>
      </c>
      <c r="H7" s="61">
        <v>0.77430555555555547</v>
      </c>
      <c r="I7" s="58">
        <v>0.8521643518518518</v>
      </c>
      <c r="J7" s="61">
        <f t="shared" ref="J7:J22" si="1">IF(I7&gt;0,I7-H7,0)</f>
        <v>7.7858796296296329E-2</v>
      </c>
      <c r="K7" s="60">
        <f t="shared" ref="K7:K22" si="2">(HOUR(J7)*3600)+(MINUTE(J7)*60)+SECOND(J7)</f>
        <v>6727</v>
      </c>
      <c r="L7" s="35">
        <f t="shared" ref="L7:L22" si="3">IF(G7=0,"vælg vindbane",IF(I7=0,13500,K7+($T$2*$P$4-G7*$P$4))/24/60/60)</f>
        <v>7.7858796296296301E-2</v>
      </c>
      <c r="M7" s="37">
        <f t="shared" ref="M7:M22" si="4">IF(I7=0,"DNS",IF($P$2=0,"vindbane",RANK(L7,$L$7:$L$22,1)))</f>
        <v>5</v>
      </c>
      <c r="N7" s="36"/>
      <c r="O7" s="35">
        <f t="shared" ref="O7:O22" si="5">IF(G7=0,"vælg vindbane",IF(I7&gt;0,L7-($P$4*Y7)/24/60/60,13500/24/60/60))</f>
        <v>7.2743055555555561E-2</v>
      </c>
      <c r="P7" s="34">
        <f t="shared" ref="P7:P22" si="6">IF(I7=0,"DNS",RANK(O7,$O$7:$O$22,1))</f>
        <v>7</v>
      </c>
      <c r="Q7" s="33" t="str">
        <f t="shared" ref="Q7:Q19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668</v>
      </c>
      <c r="H8" s="53">
        <v>0.77430555555555547</v>
      </c>
      <c r="I8" s="54">
        <v>0.85413194444444451</v>
      </c>
      <c r="J8" s="53">
        <f t="shared" si="1"/>
        <v>7.9826388888889044E-2</v>
      </c>
      <c r="K8" s="52">
        <f t="shared" si="2"/>
        <v>6897</v>
      </c>
      <c r="L8" s="49">
        <f t="shared" si="3"/>
        <v>7.9826388888888891E-2</v>
      </c>
      <c r="M8" s="51">
        <f t="shared" si="4"/>
        <v>6</v>
      </c>
      <c r="N8" s="50"/>
      <c r="O8" s="49">
        <f t="shared" si="5"/>
        <v>6.8571759259259263E-2</v>
      </c>
      <c r="P8" s="48">
        <f t="shared" si="6"/>
        <v>5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668</v>
      </c>
      <c r="H9" s="53">
        <v>0.77430555555555547</v>
      </c>
      <c r="I9" s="54">
        <v>0.87152777777777779</v>
      </c>
      <c r="J9" s="53">
        <f t="shared" si="1"/>
        <v>9.7222222222222321E-2</v>
      </c>
      <c r="K9" s="52">
        <f t="shared" si="2"/>
        <v>8400</v>
      </c>
      <c r="L9" s="49">
        <f t="shared" si="3"/>
        <v>9.7222222222222224E-2</v>
      </c>
      <c r="M9" s="51">
        <f t="shared" si="4"/>
        <v>8</v>
      </c>
      <c r="N9" s="50"/>
      <c r="O9" s="49">
        <f t="shared" si="5"/>
        <v>8.5967592592592595E-2</v>
      </c>
      <c r="P9" s="48">
        <f t="shared" si="6"/>
        <v>8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655.8</v>
      </c>
      <c r="H10" s="53">
        <v>0.77430555555555503</v>
      </c>
      <c r="I10" s="54">
        <v>0.875</v>
      </c>
      <c r="J10" s="53">
        <f t="shared" si="1"/>
        <v>0.10069444444444497</v>
      </c>
      <c r="K10" s="52">
        <f t="shared" si="2"/>
        <v>8700</v>
      </c>
      <c r="L10" s="49">
        <f t="shared" si="3"/>
        <v>0.10165462962962962</v>
      </c>
      <c r="M10" s="51">
        <f t="shared" si="4"/>
        <v>9</v>
      </c>
      <c r="N10" s="50"/>
      <c r="O10" s="49">
        <f t="shared" si="5"/>
        <v>8.7960185185185169E-2</v>
      </c>
      <c r="P10" s="48">
        <f t="shared" si="6"/>
        <v>9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660.4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>
        <f t="shared" si="3"/>
        <v>0.15625</v>
      </c>
      <c r="M11" s="37" t="str">
        <f t="shared" si="4"/>
        <v>DNS</v>
      </c>
      <c r="N11" s="36"/>
      <c r="O11" s="35">
        <f t="shared" si="5"/>
        <v>0.15625</v>
      </c>
      <c r="P11" s="34" t="str">
        <f t="shared" si="6"/>
        <v>DNS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220</v>
      </c>
      <c r="C12" s="42" t="s">
        <v>35</v>
      </c>
      <c r="D12" s="42" t="s">
        <v>36</v>
      </c>
      <c r="E12" s="42" t="s">
        <v>70</v>
      </c>
      <c r="F12" s="42" t="s">
        <v>28</v>
      </c>
      <c r="G12" s="41">
        <f t="shared" si="0"/>
        <v>655.6</v>
      </c>
      <c r="H12" s="100">
        <v>0.77083333333333337</v>
      </c>
      <c r="I12" s="58">
        <v>0.85679398148148145</v>
      </c>
      <c r="J12" s="39">
        <f t="shared" si="1"/>
        <v>8.5960648148148078E-2</v>
      </c>
      <c r="K12" s="38">
        <f t="shared" si="2"/>
        <v>7427</v>
      </c>
      <c r="L12" s="35">
        <f t="shared" si="3"/>
        <v>8.6936574074074055E-2</v>
      </c>
      <c r="M12" s="37">
        <f t="shared" si="4"/>
        <v>7</v>
      </c>
      <c r="N12" s="36"/>
      <c r="O12" s="35">
        <f t="shared" si="5"/>
        <v>7.2061574074074056E-2</v>
      </c>
      <c r="P12" s="34">
        <f t="shared" si="6"/>
        <v>6</v>
      </c>
      <c r="Q12" s="33" t="str">
        <f t="shared" si="7"/>
        <v>Rap</v>
      </c>
      <c r="R12" s="59">
        <v>802.2</v>
      </c>
      <c r="S12" s="59">
        <v>655.6</v>
      </c>
      <c r="T12" s="59">
        <v>590.6</v>
      </c>
      <c r="U12" s="59">
        <v>1038.2</v>
      </c>
      <c r="V12" s="59">
        <v>804.4</v>
      </c>
      <c r="W12" s="59">
        <v>706.2</v>
      </c>
      <c r="X12" s="31">
        <v>661.4</v>
      </c>
      <c r="Y12" s="30">
        <v>189</v>
      </c>
      <c r="Z12" s="29">
        <f t="shared" si="8"/>
        <v>189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57"/>
      <c r="B13" s="50">
        <v>272</v>
      </c>
      <c r="C13" s="56" t="s">
        <v>35</v>
      </c>
      <c r="D13" s="56" t="s">
        <v>38</v>
      </c>
      <c r="E13" s="56" t="s">
        <v>47</v>
      </c>
      <c r="F13" s="56" t="s">
        <v>28</v>
      </c>
      <c r="G13" s="55">
        <f t="shared" si="0"/>
        <v>655.6</v>
      </c>
      <c r="H13" s="53">
        <v>0.77430555555555503</v>
      </c>
      <c r="I13" s="54">
        <v>0.84766203703703702</v>
      </c>
      <c r="J13" s="53">
        <f t="shared" si="1"/>
        <v>7.3356481481481994E-2</v>
      </c>
      <c r="K13" s="52">
        <f t="shared" si="2"/>
        <v>6338</v>
      </c>
      <c r="L13" s="49">
        <f t="shared" si="3"/>
        <v>7.4332407407407403E-2</v>
      </c>
      <c r="M13" s="51">
        <f t="shared" si="4"/>
        <v>3</v>
      </c>
      <c r="N13" s="50"/>
      <c r="O13" s="49">
        <f t="shared" si="5"/>
        <v>6.5281481481481468E-2</v>
      </c>
      <c r="P13" s="48">
        <f t="shared" si="6"/>
        <v>3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115</v>
      </c>
      <c r="Z13" s="29">
        <f t="shared" si="8"/>
        <v>105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135</v>
      </c>
      <c r="C14" s="42" t="s">
        <v>39</v>
      </c>
      <c r="D14" s="42" t="s">
        <v>52</v>
      </c>
      <c r="E14" s="42" t="s">
        <v>64</v>
      </c>
      <c r="F14" s="42" t="s">
        <v>28</v>
      </c>
      <c r="G14" s="41">
        <f t="shared" si="0"/>
        <v>593.6</v>
      </c>
      <c r="H14" s="100">
        <v>0.77083333333333337</v>
      </c>
      <c r="I14" s="58"/>
      <c r="J14" s="39">
        <f t="shared" si="1"/>
        <v>0</v>
      </c>
      <c r="K14" s="38">
        <f t="shared" si="2"/>
        <v>0</v>
      </c>
      <c r="L14" s="35">
        <f t="shared" si="3"/>
        <v>0.15625</v>
      </c>
      <c r="M14" s="37" t="str">
        <f t="shared" si="4"/>
        <v>DNS</v>
      </c>
      <c r="N14" s="36"/>
      <c r="O14" s="35">
        <f t="shared" si="5"/>
        <v>0.15625</v>
      </c>
      <c r="P14" s="34" t="str">
        <f t="shared" si="6"/>
        <v>DNS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153</v>
      </c>
      <c r="C15" s="42" t="s">
        <v>51</v>
      </c>
      <c r="D15" s="42" t="s">
        <v>63</v>
      </c>
      <c r="E15" s="42" t="s">
        <v>40</v>
      </c>
      <c r="F15" s="42" t="s">
        <v>28</v>
      </c>
      <c r="G15" s="41">
        <f t="shared" si="0"/>
        <v>612.20000000000005</v>
      </c>
      <c r="H15" s="101">
        <v>0.77777777777777779</v>
      </c>
      <c r="I15" s="58">
        <v>0.83719907407407401</v>
      </c>
      <c r="J15" s="39">
        <f t="shared" si="1"/>
        <v>5.9421296296296222E-2</v>
      </c>
      <c r="K15" s="38">
        <f t="shared" si="2"/>
        <v>5134</v>
      </c>
      <c r="L15" s="35">
        <f t="shared" si="3"/>
        <v>6.381296296296296E-2</v>
      </c>
      <c r="M15" s="37">
        <f t="shared" si="4"/>
        <v>1</v>
      </c>
      <c r="N15" s="36"/>
      <c r="O15" s="35">
        <f t="shared" si="5"/>
        <v>6.3498148148148151E-2</v>
      </c>
      <c r="P15" s="34">
        <f t="shared" si="6"/>
        <v>2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4</v>
      </c>
      <c r="Z15" s="29">
        <f t="shared" si="8"/>
        <v>-16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100</v>
      </c>
      <c r="C16" s="56" t="s">
        <v>48</v>
      </c>
      <c r="D16" s="56" t="s">
        <v>50</v>
      </c>
      <c r="E16" s="56" t="s">
        <v>49</v>
      </c>
      <c r="F16" s="56" t="s">
        <v>28</v>
      </c>
      <c r="G16" s="55">
        <f t="shared" si="0"/>
        <v>606.6</v>
      </c>
      <c r="H16" s="53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43"/>
      <c r="B17" s="36">
        <v>225</v>
      </c>
      <c r="C17" s="42" t="s">
        <v>41</v>
      </c>
      <c r="D17" s="42" t="s">
        <v>42</v>
      </c>
      <c r="E17" s="42" t="s">
        <v>43</v>
      </c>
      <c r="F17" s="42" t="s">
        <v>28</v>
      </c>
      <c r="G17" s="41">
        <f t="shared" si="0"/>
        <v>627.79999999999995</v>
      </c>
      <c r="H17" s="101">
        <v>0.77777777777777779</v>
      </c>
      <c r="I17" s="58">
        <v>0.84299768518518514</v>
      </c>
      <c r="J17" s="39">
        <f t="shared" si="1"/>
        <v>6.5219907407407351E-2</v>
      </c>
      <c r="K17" s="38">
        <f t="shared" si="2"/>
        <v>5635</v>
      </c>
      <c r="L17" s="35">
        <f t="shared" si="3"/>
        <v>6.838379629629629E-2</v>
      </c>
      <c r="M17" s="37">
        <f t="shared" si="4"/>
        <v>2</v>
      </c>
      <c r="N17" s="36"/>
      <c r="O17" s="35">
        <f t="shared" si="5"/>
        <v>6.5550462962962963E-2</v>
      </c>
      <c r="P17" s="34">
        <f t="shared" si="6"/>
        <v>4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36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90</v>
      </c>
      <c r="C18" s="56" t="s">
        <v>44</v>
      </c>
      <c r="D18" s="56" t="s">
        <v>45</v>
      </c>
      <c r="E18" s="56" t="s">
        <v>46</v>
      </c>
      <c r="F18" s="56" t="s">
        <v>28</v>
      </c>
      <c r="G18" s="55">
        <f t="shared" si="0"/>
        <v>570.4</v>
      </c>
      <c r="H18" s="53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43"/>
      <c r="B19" s="36">
        <v>0</v>
      </c>
      <c r="C19" s="42" t="s">
        <v>65</v>
      </c>
      <c r="D19" s="42" t="s">
        <v>69</v>
      </c>
      <c r="E19" s="42" t="s">
        <v>66</v>
      </c>
      <c r="F19" s="42"/>
      <c r="G19" s="41">
        <f t="shared" si="0"/>
        <v>555</v>
      </c>
      <c r="H19" s="100">
        <v>0.77083333333333337</v>
      </c>
      <c r="I19" s="40">
        <v>0.83635416666666673</v>
      </c>
      <c r="J19" s="39">
        <f t="shared" si="1"/>
        <v>6.5520833333333361E-2</v>
      </c>
      <c r="K19" s="38">
        <f t="shared" si="2"/>
        <v>5661</v>
      </c>
      <c r="L19" s="35">
        <f t="shared" si="3"/>
        <v>7.4414351851851843E-2</v>
      </c>
      <c r="M19" s="37">
        <f t="shared" si="4"/>
        <v>4</v>
      </c>
      <c r="N19" s="36"/>
      <c r="O19" s="35">
        <f t="shared" si="5"/>
        <v>5.4738425925925913E-2</v>
      </c>
      <c r="P19" s="34">
        <f t="shared" si="6"/>
        <v>1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250</v>
      </c>
      <c r="Z19" s="29">
        <f t="shared" si="8"/>
        <v>220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/>
      <c r="C20" s="56" t="s">
        <v>72</v>
      </c>
      <c r="D20" s="56"/>
      <c r="E20" s="56" t="s">
        <v>73</v>
      </c>
      <c r="F20" s="56"/>
      <c r="G20" s="55">
        <f t="shared" si="0"/>
        <v>1</v>
      </c>
      <c r="H20" s="53">
        <v>0.77430555555555503</v>
      </c>
      <c r="I20" s="54"/>
      <c r="J20" s="53">
        <f t="shared" si="1"/>
        <v>0</v>
      </c>
      <c r="K20" s="52">
        <f t="shared" si="2"/>
        <v>0</v>
      </c>
      <c r="L20" s="49">
        <f t="shared" si="3"/>
        <v>0.15625</v>
      </c>
      <c r="M20" s="51" t="str">
        <f t="shared" si="4"/>
        <v>DNS</v>
      </c>
      <c r="N20" s="50"/>
      <c r="O20" s="49">
        <f t="shared" si="5"/>
        <v>0.15625</v>
      </c>
      <c r="P20" s="48" t="str">
        <f t="shared" si="6"/>
        <v>DNS</v>
      </c>
      <c r="Q20" s="47"/>
      <c r="R20" s="46">
        <v>1</v>
      </c>
      <c r="S20" s="46">
        <v>1</v>
      </c>
      <c r="T20" s="46">
        <v>1</v>
      </c>
      <c r="U20" s="46">
        <v>1</v>
      </c>
      <c r="V20" s="46">
        <v>1</v>
      </c>
      <c r="W20" s="46">
        <v>1</v>
      </c>
      <c r="X20" s="45">
        <v>1</v>
      </c>
      <c r="Y20" s="44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43"/>
      <c r="B21" s="36"/>
      <c r="C21" s="42"/>
      <c r="D21" s="42"/>
      <c r="E21" s="42"/>
      <c r="F21" s="42"/>
      <c r="G21" s="41">
        <f t="shared" si="0"/>
        <v>1</v>
      </c>
      <c r="H21" s="39">
        <v>0.77430555555555503</v>
      </c>
      <c r="I21" s="40"/>
      <c r="J21" s="39">
        <f t="shared" si="1"/>
        <v>0</v>
      </c>
      <c r="K21" s="38">
        <f t="shared" si="2"/>
        <v>0</v>
      </c>
      <c r="L21" s="35">
        <f t="shared" si="3"/>
        <v>0.15625</v>
      </c>
      <c r="M21" s="37" t="str">
        <f t="shared" si="4"/>
        <v>DNS</v>
      </c>
      <c r="N21" s="36"/>
      <c r="O21" s="35">
        <f t="shared" si="5"/>
        <v>0.15625</v>
      </c>
      <c r="P21" s="34" t="str">
        <f t="shared" si="6"/>
        <v>DNS</v>
      </c>
      <c r="Q21" s="33"/>
      <c r="R21" s="32">
        <v>1</v>
      </c>
      <c r="S21" s="32">
        <v>1</v>
      </c>
      <c r="T21" s="32">
        <v>1</v>
      </c>
      <c r="U21" s="32">
        <v>1</v>
      </c>
      <c r="V21" s="32">
        <v>1</v>
      </c>
      <c r="W21" s="32">
        <v>1</v>
      </c>
      <c r="X21" s="31">
        <v>1</v>
      </c>
      <c r="Y21" s="30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>
      <c r="A22" s="28"/>
      <c r="B22" s="21"/>
      <c r="C22" s="27"/>
      <c r="D22" s="27"/>
      <c r="E22" s="27"/>
      <c r="F22" s="27"/>
      <c r="G22" s="26">
        <f t="shared" si="0"/>
        <v>1</v>
      </c>
      <c r="H22" s="24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18"/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/>
    <row r="997" spans="2:16" ht="12.75" customHeight="1"/>
    <row r="998" spans="2:16" ht="12.75" customHeight="1"/>
    <row r="999" spans="2:16" ht="12.75" customHeight="1"/>
    <row r="1000" spans="2:16" ht="12.75" customHeight="1"/>
  </sheetData>
  <mergeCells count="1">
    <mergeCell ref="L4:M4"/>
  </mergeCells>
  <conditionalFormatting sqref="L7:M22">
    <cfRule type="expression" dxfId="57" priority="5">
      <formula>$M7=1</formula>
    </cfRule>
    <cfRule type="expression" dxfId="56" priority="6">
      <formula>$M7=2</formula>
    </cfRule>
    <cfRule type="expression" dxfId="55" priority="7">
      <formula>$M7=3</formula>
    </cfRule>
  </conditionalFormatting>
  <conditionalFormatting sqref="O7:P22">
    <cfRule type="expression" dxfId="54" priority="2">
      <formula>$P7=1</formula>
    </cfRule>
    <cfRule type="expression" dxfId="53" priority="3">
      <formula>$P7=2</formula>
    </cfRule>
    <cfRule type="expression" dxfId="52" priority="4">
      <formula>$P7=3</formula>
    </cfRule>
  </conditionalFormatting>
  <conditionalFormatting sqref="Z7:Z22">
    <cfRule type="expression" dxfId="51" priority="1">
      <formula>$Z7&lt;&gt;$Y7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000"/>
  <sheetViews>
    <sheetView workbookViewId="0">
      <selection activeCell="Z11" sqref="Z11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1</v>
      </c>
      <c r="Q2" s="95" t="s">
        <v>61</v>
      </c>
      <c r="R2" s="13"/>
      <c r="S2" s="94" t="s">
        <v>3</v>
      </c>
      <c r="T2" s="93">
        <f>MAX(G7:G23)</f>
        <v>869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Let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45076</v>
      </c>
      <c r="M4" s="106"/>
      <c r="O4" s="89" t="s">
        <v>1</v>
      </c>
      <c r="P4" s="88">
        <v>4.84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839.6</v>
      </c>
      <c r="H7" s="105">
        <v>0.77430555555555547</v>
      </c>
      <c r="I7" s="58">
        <v>0.83793981481481483</v>
      </c>
      <c r="J7" s="61">
        <f t="shared" ref="J7:J22" si="1">IF(I7&gt;0,I7-H7,0)</f>
        <v>6.3634259259259363E-2</v>
      </c>
      <c r="K7" s="60">
        <f t="shared" ref="K7:K22" si="2">(HOUR(J7)*3600)+(MINUTE(J7)*60)+SECOND(J7)</f>
        <v>5498</v>
      </c>
      <c r="L7" s="35">
        <f t="shared" ref="L7:L22" si="3">IF(G7=0,"vælg vindbane",IF(I7=0,13500,K7+($T$2*$P$4-G7*$P$4))/24/60/60)</f>
        <v>6.5281203703703702E-2</v>
      </c>
      <c r="M7" s="37">
        <f t="shared" ref="M7:M22" si="4">IF(I7=0,"DNS",IF($P$2=0,"vindbane",RANK(L7,$L$7:$L$22,1)))</f>
        <v>2</v>
      </c>
      <c r="N7" s="36"/>
      <c r="O7" s="35">
        <f t="shared" ref="O7:O22" si="5">IF(G7=0,"vælg vindbane",IF(I7&gt;0,L7-($P$4*Y7)/24/60/60,13500/24/60/60))</f>
        <v>6.164E-2</v>
      </c>
      <c r="P7" s="34">
        <f t="shared" ref="P7:P22" si="6">IF(I7=0,"DNS",RANK(O7,$O$7:$O$22,1))</f>
        <v>2</v>
      </c>
      <c r="Q7" s="33" t="str">
        <f t="shared" ref="Q7:Q22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839.6</v>
      </c>
      <c r="H8" s="102">
        <v>0.77430555555555547</v>
      </c>
      <c r="I8" s="54">
        <v>0.84253472222222225</v>
      </c>
      <c r="J8" s="53">
        <f t="shared" si="1"/>
        <v>6.8229166666666785E-2</v>
      </c>
      <c r="K8" s="52">
        <f t="shared" si="2"/>
        <v>5895</v>
      </c>
      <c r="L8" s="49">
        <f t="shared" si="3"/>
        <v>6.9876111111111111E-2</v>
      </c>
      <c r="M8" s="51">
        <f t="shared" si="4"/>
        <v>6</v>
      </c>
      <c r="N8" s="50"/>
      <c r="O8" s="49">
        <f t="shared" si="5"/>
        <v>6.1865462962962962E-2</v>
      </c>
      <c r="P8" s="48">
        <f t="shared" si="6"/>
        <v>3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133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839.6</v>
      </c>
      <c r="H9" s="102">
        <v>0.77430555555555547</v>
      </c>
      <c r="I9" s="54">
        <v>0.84513888888888899</v>
      </c>
      <c r="J9" s="53">
        <f t="shared" si="1"/>
        <v>7.0833333333333526E-2</v>
      </c>
      <c r="K9" s="52">
        <f t="shared" si="2"/>
        <v>6120</v>
      </c>
      <c r="L9" s="49">
        <f t="shared" si="3"/>
        <v>7.2480277777777782E-2</v>
      </c>
      <c r="M9" s="51">
        <f t="shared" si="4"/>
        <v>8</v>
      </c>
      <c r="N9" s="50"/>
      <c r="O9" s="49">
        <f t="shared" si="5"/>
        <v>6.4469629629629627E-2</v>
      </c>
      <c r="P9" s="48">
        <f t="shared" si="6"/>
        <v>7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823.2</v>
      </c>
      <c r="H10" s="102">
        <v>0.77430555555555503</v>
      </c>
      <c r="I10" s="54">
        <v>0.8453356481481481</v>
      </c>
      <c r="J10" s="53">
        <f t="shared" si="1"/>
        <v>7.1030092592593075E-2</v>
      </c>
      <c r="K10" s="52">
        <f t="shared" si="2"/>
        <v>6137</v>
      </c>
      <c r="L10" s="49">
        <f t="shared" si="3"/>
        <v>7.3595740740740753E-2</v>
      </c>
      <c r="M10" s="51">
        <f t="shared" si="4"/>
        <v>9</v>
      </c>
      <c r="N10" s="50"/>
      <c r="O10" s="49">
        <f t="shared" si="5"/>
        <v>6.3848518518518527E-2</v>
      </c>
      <c r="P10" s="48">
        <f t="shared" si="6"/>
        <v>5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838.2</v>
      </c>
      <c r="H11" s="102">
        <v>0.77083333333333337</v>
      </c>
      <c r="I11" s="58">
        <v>0.83974537037037045</v>
      </c>
      <c r="J11" s="39">
        <f t="shared" si="1"/>
        <v>6.8912037037037077E-2</v>
      </c>
      <c r="K11" s="38">
        <f t="shared" si="2"/>
        <v>5954</v>
      </c>
      <c r="L11" s="35">
        <f t="shared" si="3"/>
        <v>7.0637407407407413E-2</v>
      </c>
      <c r="M11" s="37">
        <f t="shared" si="4"/>
        <v>7</v>
      </c>
      <c r="N11" s="36"/>
      <c r="O11" s="35">
        <f t="shared" si="5"/>
        <v>6.6492037037037044E-2</v>
      </c>
      <c r="P11" s="34">
        <f t="shared" si="6"/>
        <v>8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220</v>
      </c>
      <c r="C12" s="42" t="s">
        <v>35</v>
      </c>
      <c r="D12" s="42" t="s">
        <v>36</v>
      </c>
      <c r="E12" s="42" t="s">
        <v>70</v>
      </c>
      <c r="F12" s="42" t="s">
        <v>28</v>
      </c>
      <c r="G12" s="41">
        <f t="shared" si="0"/>
        <v>869</v>
      </c>
      <c r="H12" s="102">
        <v>0.77083333333333337</v>
      </c>
      <c r="I12" s="58">
        <v>0.84798611111111111</v>
      </c>
      <c r="J12" s="39">
        <f t="shared" si="1"/>
        <v>7.7152777777777737E-2</v>
      </c>
      <c r="K12" s="38">
        <f t="shared" si="2"/>
        <v>6666</v>
      </c>
      <c r="L12" s="35">
        <f t="shared" si="3"/>
        <v>7.7152777777777778E-2</v>
      </c>
      <c r="M12" s="37">
        <f t="shared" si="4"/>
        <v>10</v>
      </c>
      <c r="N12" s="36"/>
      <c r="O12" s="35">
        <f t="shared" si="5"/>
        <v>6.6565277777777779E-2</v>
      </c>
      <c r="P12" s="34">
        <f t="shared" si="6"/>
        <v>9</v>
      </c>
      <c r="Q12" s="33" t="str">
        <f t="shared" si="7"/>
        <v>Rap</v>
      </c>
      <c r="R12" s="59">
        <v>869</v>
      </c>
      <c r="S12" s="59">
        <v>683</v>
      </c>
      <c r="T12" s="59">
        <v>607</v>
      </c>
      <c r="U12" s="59">
        <v>1138</v>
      </c>
      <c r="V12" s="59">
        <v>844</v>
      </c>
      <c r="W12" s="59">
        <v>730</v>
      </c>
      <c r="X12" s="31">
        <v>692</v>
      </c>
      <c r="Y12" s="30">
        <v>189</v>
      </c>
      <c r="Z12" s="29">
        <f t="shared" si="8"/>
        <v>189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57"/>
      <c r="B13" s="50">
        <v>272</v>
      </c>
      <c r="C13" s="56" t="s">
        <v>35</v>
      </c>
      <c r="D13" s="56" t="s">
        <v>38</v>
      </c>
      <c r="E13" s="56" t="s">
        <v>47</v>
      </c>
      <c r="F13" s="56" t="s">
        <v>28</v>
      </c>
      <c r="G13" s="55">
        <f t="shared" si="0"/>
        <v>802.2</v>
      </c>
      <c r="H13" s="102">
        <v>0.77430555555555503</v>
      </c>
      <c r="I13" s="54">
        <v>0.84038194444444436</v>
      </c>
      <c r="J13" s="53">
        <f t="shared" si="1"/>
        <v>6.6076388888889337E-2</v>
      </c>
      <c r="K13" s="52">
        <f t="shared" si="2"/>
        <v>5709</v>
      </c>
      <c r="L13" s="49">
        <f t="shared" si="3"/>
        <v>6.9818425925925923E-2</v>
      </c>
      <c r="M13" s="51">
        <f t="shared" si="4"/>
        <v>5</v>
      </c>
      <c r="N13" s="50"/>
      <c r="O13" s="49">
        <f t="shared" si="5"/>
        <v>6.3936481481481483E-2</v>
      </c>
      <c r="P13" s="48">
        <f t="shared" si="6"/>
        <v>6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105</v>
      </c>
      <c r="Z13" s="29">
        <f t="shared" si="8"/>
        <v>105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135</v>
      </c>
      <c r="C14" s="42" t="s">
        <v>39</v>
      </c>
      <c r="D14" s="42" t="s">
        <v>52</v>
      </c>
      <c r="E14" s="42" t="s">
        <v>64</v>
      </c>
      <c r="F14" s="42" t="s">
        <v>28</v>
      </c>
      <c r="G14" s="41">
        <f t="shared" si="0"/>
        <v>727.6</v>
      </c>
      <c r="H14" s="102">
        <v>0.77430555555555547</v>
      </c>
      <c r="I14" s="58">
        <v>0.875</v>
      </c>
      <c r="J14" s="39">
        <f t="shared" si="1"/>
        <v>0.10069444444444453</v>
      </c>
      <c r="K14" s="38">
        <f t="shared" si="2"/>
        <v>8700</v>
      </c>
      <c r="L14" s="35">
        <f t="shared" si="3"/>
        <v>0.10861546296296297</v>
      </c>
      <c r="M14" s="37">
        <f t="shared" si="4"/>
        <v>12</v>
      </c>
      <c r="N14" s="36"/>
      <c r="O14" s="35">
        <f t="shared" si="5"/>
        <v>0.10189324074074074</v>
      </c>
      <c r="P14" s="34">
        <f t="shared" si="6"/>
        <v>13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153</v>
      </c>
      <c r="C15" s="42" t="s">
        <v>51</v>
      </c>
      <c r="D15" s="42" t="s">
        <v>63</v>
      </c>
      <c r="E15" s="42" t="s">
        <v>40</v>
      </c>
      <c r="F15" s="42" t="s">
        <v>28</v>
      </c>
      <c r="G15" s="41">
        <f t="shared" si="0"/>
        <v>744.4</v>
      </c>
      <c r="H15" s="102">
        <v>0.77777777777777779</v>
      </c>
      <c r="I15" s="58">
        <v>0.83724537037037028</v>
      </c>
      <c r="J15" s="39">
        <f t="shared" si="1"/>
        <v>5.9467592592592489E-2</v>
      </c>
      <c r="K15" s="38">
        <f t="shared" si="2"/>
        <v>5138</v>
      </c>
      <c r="L15" s="35">
        <f t="shared" si="3"/>
        <v>6.6447500000000007E-2</v>
      </c>
      <c r="M15" s="37">
        <f t="shared" si="4"/>
        <v>3</v>
      </c>
      <c r="N15" s="36"/>
      <c r="O15" s="35">
        <f t="shared" si="5"/>
        <v>6.7343796296296304E-2</v>
      </c>
      <c r="P15" s="34">
        <f t="shared" si="6"/>
        <v>10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-16</v>
      </c>
      <c r="Z15" s="29">
        <f t="shared" si="8"/>
        <v>-16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100</v>
      </c>
      <c r="C16" s="56" t="s">
        <v>48</v>
      </c>
      <c r="D16" s="56" t="s">
        <v>50</v>
      </c>
      <c r="E16" s="56" t="s">
        <v>49</v>
      </c>
      <c r="F16" s="56" t="s">
        <v>28</v>
      </c>
      <c r="G16" s="55">
        <f t="shared" si="0"/>
        <v>770.8</v>
      </c>
      <c r="H16" s="102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43"/>
      <c r="B17" s="36">
        <v>225</v>
      </c>
      <c r="C17" s="42" t="s">
        <v>41</v>
      </c>
      <c r="D17" s="42" t="s">
        <v>42</v>
      </c>
      <c r="E17" s="42" t="s">
        <v>43</v>
      </c>
      <c r="F17" s="42" t="s">
        <v>28</v>
      </c>
      <c r="G17" s="41">
        <f t="shared" si="0"/>
        <v>782.6</v>
      </c>
      <c r="H17" s="102">
        <v>0.77777777777777779</v>
      </c>
      <c r="I17" s="58">
        <v>0.83655092592592595</v>
      </c>
      <c r="J17" s="39">
        <f t="shared" si="1"/>
        <v>5.8773148148148158E-2</v>
      </c>
      <c r="K17" s="38">
        <f t="shared" si="2"/>
        <v>5078</v>
      </c>
      <c r="L17" s="35">
        <f t="shared" si="3"/>
        <v>6.3613148148148141E-2</v>
      </c>
      <c r="M17" s="37">
        <f t="shared" si="4"/>
        <v>1</v>
      </c>
      <c r="N17" s="36"/>
      <c r="O17" s="35">
        <f t="shared" si="5"/>
        <v>6.1596481481481474E-2</v>
      </c>
      <c r="P17" s="34">
        <f t="shared" si="6"/>
        <v>1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90</v>
      </c>
      <c r="C18" s="56" t="s">
        <v>44</v>
      </c>
      <c r="D18" s="56" t="s">
        <v>45</v>
      </c>
      <c r="E18" s="56" t="s">
        <v>46</v>
      </c>
      <c r="F18" s="56" t="s">
        <v>28</v>
      </c>
      <c r="G18" s="55">
        <f t="shared" si="0"/>
        <v>737</v>
      </c>
      <c r="H18" s="102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43"/>
      <c r="B19" s="36">
        <v>0</v>
      </c>
      <c r="C19" s="42" t="s">
        <v>65</v>
      </c>
      <c r="D19" s="42" t="s">
        <v>69</v>
      </c>
      <c r="E19" s="42" t="s">
        <v>66</v>
      </c>
      <c r="F19" s="42"/>
      <c r="G19" s="41">
        <f t="shared" si="0"/>
        <v>705</v>
      </c>
      <c r="H19" s="102">
        <v>0.77083333333333337</v>
      </c>
      <c r="I19" s="40">
        <v>0.875</v>
      </c>
      <c r="J19" s="39">
        <f t="shared" si="1"/>
        <v>0.10416666666666663</v>
      </c>
      <c r="K19" s="38">
        <f t="shared" si="2"/>
        <v>9000</v>
      </c>
      <c r="L19" s="35">
        <f t="shared" si="3"/>
        <v>0.11335370370370371</v>
      </c>
      <c r="M19" s="37">
        <f t="shared" si="4"/>
        <v>13</v>
      </c>
      <c r="N19" s="36"/>
      <c r="O19" s="35">
        <f t="shared" si="5"/>
        <v>0.10102962962962964</v>
      </c>
      <c r="P19" s="34">
        <f t="shared" si="6"/>
        <v>12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220</v>
      </c>
      <c r="Z19" s="29">
        <f t="shared" si="8"/>
        <v>220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/>
      <c r="C20" s="56" t="s">
        <v>72</v>
      </c>
      <c r="D20" s="56"/>
      <c r="E20" s="56" t="s">
        <v>73</v>
      </c>
      <c r="F20" s="56"/>
      <c r="G20" s="55">
        <f t="shared" si="0"/>
        <v>854</v>
      </c>
      <c r="H20" s="102">
        <v>0.77430555555555503</v>
      </c>
      <c r="I20" s="54">
        <v>0.875</v>
      </c>
      <c r="J20" s="53">
        <f t="shared" si="1"/>
        <v>0.10069444444444497</v>
      </c>
      <c r="K20" s="52">
        <f t="shared" si="2"/>
        <v>8700</v>
      </c>
      <c r="L20" s="49">
        <f t="shared" si="3"/>
        <v>0.10153472222222223</v>
      </c>
      <c r="M20" s="51">
        <f t="shared" si="4"/>
        <v>11</v>
      </c>
      <c r="N20" s="50"/>
      <c r="O20" s="49">
        <f t="shared" si="5"/>
        <v>8.7530092592592604E-2</v>
      </c>
      <c r="P20" s="48">
        <f t="shared" si="6"/>
        <v>11</v>
      </c>
      <c r="Q20" s="33">
        <f t="shared" si="7"/>
        <v>0</v>
      </c>
      <c r="R20" s="46">
        <v>854</v>
      </c>
      <c r="S20" s="46">
        <v>644</v>
      </c>
      <c r="T20" s="46">
        <v>556</v>
      </c>
      <c r="U20" s="46">
        <v>1128</v>
      </c>
      <c r="V20" s="46">
        <v>816</v>
      </c>
      <c r="W20" s="46">
        <v>674</v>
      </c>
      <c r="X20" s="45">
        <v>654</v>
      </c>
      <c r="Y20" s="44">
        <v>250</v>
      </c>
      <c r="Z20" s="29">
        <f t="shared" si="8"/>
        <v>250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43"/>
      <c r="B21" s="36">
        <v>90</v>
      </c>
      <c r="C21" s="42" t="s">
        <v>74</v>
      </c>
      <c r="D21" s="42" t="s">
        <v>75</v>
      </c>
      <c r="E21" s="42" t="s">
        <v>77</v>
      </c>
      <c r="F21" s="42"/>
      <c r="G21" s="41">
        <f t="shared" si="0"/>
        <v>632.4</v>
      </c>
      <c r="H21" s="102">
        <v>0.78125</v>
      </c>
      <c r="I21" s="40">
        <v>0.83725694444444443</v>
      </c>
      <c r="J21" s="39">
        <f t="shared" si="1"/>
        <v>5.6006944444444429E-2</v>
      </c>
      <c r="K21" s="38">
        <f t="shared" si="2"/>
        <v>4839</v>
      </c>
      <c r="L21" s="35">
        <f t="shared" si="3"/>
        <v>6.9260925925925934E-2</v>
      </c>
      <c r="M21" s="37">
        <f t="shared" si="4"/>
        <v>4</v>
      </c>
      <c r="N21" s="36"/>
      <c r="O21" s="35">
        <f t="shared" si="5"/>
        <v>6.3659074074074076E-2</v>
      </c>
      <c r="P21" s="34">
        <f t="shared" si="6"/>
        <v>4</v>
      </c>
      <c r="Q21" s="33" t="str">
        <f t="shared" si="7"/>
        <v>Exit</v>
      </c>
      <c r="R21" s="32">
        <v>632.4</v>
      </c>
      <c r="S21" s="32">
        <v>515.4</v>
      </c>
      <c r="T21" s="32">
        <v>463.4</v>
      </c>
      <c r="U21" s="32">
        <v>831.2</v>
      </c>
      <c r="V21" s="32">
        <v>651.79999999999995</v>
      </c>
      <c r="W21" s="32" t="s">
        <v>76</v>
      </c>
      <c r="X21" s="31">
        <v>520</v>
      </c>
      <c r="Y21" s="30">
        <v>100</v>
      </c>
      <c r="Z21" s="29">
        <f t="shared" si="8"/>
        <v>100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>
      <c r="A22" s="28"/>
      <c r="B22" s="21"/>
      <c r="C22" s="27"/>
      <c r="D22" s="27"/>
      <c r="E22" s="27"/>
      <c r="F22" s="27"/>
      <c r="G22" s="26">
        <f t="shared" si="0"/>
        <v>1</v>
      </c>
      <c r="H22" s="103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33">
        <f t="shared" si="7"/>
        <v>0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104">
        <f>H22</f>
        <v>0.77430555555555503</v>
      </c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/>
    <row r="997" spans="2:16" ht="12.75" customHeight="1"/>
    <row r="998" spans="2:16" ht="12.75" customHeight="1"/>
    <row r="999" spans="2:16" ht="12.75" customHeight="1"/>
    <row r="1000" spans="2:16" ht="12.75" customHeight="1"/>
  </sheetData>
  <mergeCells count="1">
    <mergeCell ref="L4:M4"/>
  </mergeCells>
  <conditionalFormatting sqref="L7:M22">
    <cfRule type="expression" dxfId="50" priority="11">
      <formula>$M7=1</formula>
    </cfRule>
    <cfRule type="expression" dxfId="49" priority="12">
      <formula>$M7=2</formula>
    </cfRule>
    <cfRule type="expression" dxfId="48" priority="13">
      <formula>$M7=3</formula>
    </cfRule>
  </conditionalFormatting>
  <conditionalFormatting sqref="O7:P22">
    <cfRule type="expression" dxfId="47" priority="8">
      <formula>$P7=1</formula>
    </cfRule>
    <cfRule type="expression" dxfId="46" priority="9">
      <formula>$P7=2</formula>
    </cfRule>
    <cfRule type="expression" dxfId="45" priority="10">
      <formula>$P7=3</formula>
    </cfRule>
  </conditionalFormatting>
  <conditionalFormatting sqref="Z7:Z22">
    <cfRule type="expression" dxfId="44" priority="7">
      <formula>$Z7&lt;&gt;$Y7</formula>
    </cfRule>
  </conditionalFormatting>
  <conditionalFormatting sqref="H7:H22">
    <cfRule type="cellIs" dxfId="43" priority="4" operator="equal">
      <formula>0.770833333333333</formula>
    </cfRule>
    <cfRule type="cellIs" dxfId="42" priority="3" operator="equal">
      <formula>0.774305555555555</formula>
    </cfRule>
    <cfRule type="cellIs" dxfId="41" priority="2" operator="equal">
      <formula>0.777777777777778</formula>
    </cfRule>
    <cfRule type="cellIs" dxfId="40" priority="1" operator="equal">
      <formula>0.78125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001"/>
  <sheetViews>
    <sheetView workbookViewId="0">
      <selection activeCell="Z7" sqref="Z7:Z22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2</v>
      </c>
      <c r="Q2" s="95" t="s">
        <v>61</v>
      </c>
      <c r="R2" s="13"/>
      <c r="S2" s="94" t="s">
        <v>3</v>
      </c>
      <c r="T2" s="93">
        <f>MAX(G7:G24)</f>
        <v>683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45083</v>
      </c>
      <c r="M4" s="106"/>
      <c r="O4" s="89" t="s">
        <v>1</v>
      </c>
      <c r="P4" s="88">
        <v>7.53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3" si="0">IF($P$2=1,R7,0)+IF($P$2=2,S7,0)+IF($P$2=3,T7,0)+IF($P$2=4,U7,0)+IF($P$2=5,V7,0)+IF($P$2=6,W7,0)+IF($P$2=7,X7,0)</f>
        <v>668</v>
      </c>
      <c r="H7" s="105">
        <v>0.77430555555555547</v>
      </c>
      <c r="I7" s="58">
        <v>0.84825231481481478</v>
      </c>
      <c r="J7" s="61">
        <f t="shared" ref="J7:J23" si="1">IF(I7&gt;0,I7-H7,0)</f>
        <v>7.3946759259259309E-2</v>
      </c>
      <c r="K7" s="60">
        <f t="shared" ref="K7:K23" si="2">(HOUR(J7)*3600)+(MINUTE(J7)*60)+SECOND(J7)</f>
        <v>6389</v>
      </c>
      <c r="L7" s="35">
        <f t="shared" ref="L7:L23" si="3">IF(G7=0,"vælg vindbane",IF(I7=0,13500,K7+($T$2*$P$4-G7*$P$4))/24/60/60)</f>
        <v>7.5254050925925922E-2</v>
      </c>
      <c r="M7" s="37">
        <f t="shared" ref="M7:M23" si="4">IF(I7=0,"DNS",IF($P$2=0,"vindbane",RANK(L7,$L$7:$L$23,1)))</f>
        <v>3</v>
      </c>
      <c r="N7" s="36"/>
      <c r="O7" s="35">
        <f t="shared" ref="O7:O23" si="5">IF(G7=0,"vælg vindbane",IF(I7&gt;0,L7-($P$4*Y7)/24/60/60,13500/24/60/60))</f>
        <v>7.1332175925925917E-2</v>
      </c>
      <c r="P7" s="34">
        <f t="shared" ref="P7:P23" si="6">IF(I7=0,"DNS",RANK(O7,$O$7:$O$23,1))</f>
        <v>7</v>
      </c>
      <c r="Q7" s="33" t="str">
        <f t="shared" ref="Q7:Q23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45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668</v>
      </c>
      <c r="H8" s="102">
        <v>0.77430555555555547</v>
      </c>
      <c r="I8" s="54">
        <v>0.85593750000000002</v>
      </c>
      <c r="J8" s="53">
        <f t="shared" si="1"/>
        <v>8.1631944444444549E-2</v>
      </c>
      <c r="K8" s="52">
        <f t="shared" si="2"/>
        <v>7053</v>
      </c>
      <c r="L8" s="49">
        <f t="shared" si="3"/>
        <v>8.293923611111112E-2</v>
      </c>
      <c r="M8" s="51">
        <f t="shared" si="4"/>
        <v>8</v>
      </c>
      <c r="N8" s="50"/>
      <c r="O8" s="49">
        <f t="shared" si="5"/>
        <v>7.1347916666666678E-2</v>
      </c>
      <c r="P8" s="48">
        <f t="shared" si="6"/>
        <v>8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133</v>
      </c>
      <c r="Z8" s="29">
        <f t="shared" ref="Z8:Z23" si="8">IF(P8=1,Y8-30,IF(P8=2,Y8-20,IF(P8=3,Y8-10,Y8)))</f>
        <v>133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668</v>
      </c>
      <c r="H9" s="102">
        <v>0.77430555555555547</v>
      </c>
      <c r="I9" s="54">
        <v>0.85753472222222227</v>
      </c>
      <c r="J9" s="53">
        <f t="shared" si="1"/>
        <v>8.3229166666666798E-2</v>
      </c>
      <c r="K9" s="52">
        <f t="shared" si="2"/>
        <v>7191</v>
      </c>
      <c r="L9" s="49">
        <f t="shared" si="3"/>
        <v>8.4536458333333328E-2</v>
      </c>
      <c r="M9" s="51">
        <f t="shared" si="4"/>
        <v>9</v>
      </c>
      <c r="N9" s="50"/>
      <c r="O9" s="49">
        <f t="shared" si="5"/>
        <v>7.2073611111111102E-2</v>
      </c>
      <c r="P9" s="48">
        <f t="shared" si="6"/>
        <v>9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78</v>
      </c>
      <c r="E10" s="56" t="s">
        <v>27</v>
      </c>
      <c r="F10" s="56" t="s">
        <v>25</v>
      </c>
      <c r="G10" s="55">
        <f t="shared" ref="G10" si="9">IF($P$2=1,R10,0)+IF($P$2=2,S10,0)+IF($P$2=3,T10,0)+IF($P$2=4,U10,0)+IF($P$2=5,V10,0)+IF($P$2=6,W10,0)+IF($P$2=7,X10,0)</f>
        <v>668</v>
      </c>
      <c r="H10" s="102">
        <v>0.77430555555555547</v>
      </c>
      <c r="I10" s="54">
        <v>0.85901620370370368</v>
      </c>
      <c r="J10" s="53">
        <f t="shared" ref="J10" si="10">IF(I10&gt;0,I10-H10,0)</f>
        <v>8.4710648148148215E-2</v>
      </c>
      <c r="K10" s="52">
        <f t="shared" ref="K10" si="11">(HOUR(J10)*3600)+(MINUTE(J10)*60)+SECOND(J10)</f>
        <v>7319</v>
      </c>
      <c r="L10" s="49">
        <f t="shared" ref="L10" si="12">IF(G10=0,"vælg vindbane",IF(I10=0,13500,K10+($T$2*$P$4-G10*$P$4))/24/60/60)</f>
        <v>8.6017939814814814E-2</v>
      </c>
      <c r="M10" s="51">
        <f t="shared" si="4"/>
        <v>10</v>
      </c>
      <c r="N10" s="50"/>
      <c r="O10" s="49">
        <f t="shared" ref="O10" si="13">IF(G10=0,"vælg vindbane",IF(I10&gt;0,L10-($P$4*Y10)/24/60/60,13500/24/60/60))</f>
        <v>7.3555092592592589E-2</v>
      </c>
      <c r="P10" s="48">
        <f t="shared" si="6"/>
        <v>11</v>
      </c>
      <c r="Q10" s="47" t="str">
        <f t="shared" ref="Q10" si="14">D10</f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44">
        <v>143</v>
      </c>
      <c r="Z10" s="29">
        <f t="shared" ref="Z10" si="15">IF(P10=1,Y10-30,IF(P10=2,Y10-20,IF(P10=3,Y10-10,Y10)))</f>
        <v>143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57"/>
      <c r="B11" s="50">
        <v>436</v>
      </c>
      <c r="C11" s="56" t="s">
        <v>29</v>
      </c>
      <c r="D11" s="56" t="s">
        <v>30</v>
      </c>
      <c r="E11" s="56" t="s">
        <v>31</v>
      </c>
      <c r="F11" s="56" t="s">
        <v>28</v>
      </c>
      <c r="G11" s="55">
        <f t="shared" si="0"/>
        <v>655.8</v>
      </c>
      <c r="H11" s="102">
        <v>0.77430555555555503</v>
      </c>
      <c r="I11" s="54">
        <v>0.85221064814814806</v>
      </c>
      <c r="J11" s="53">
        <f t="shared" si="1"/>
        <v>7.7905092592593039E-2</v>
      </c>
      <c r="K11" s="52">
        <f t="shared" si="2"/>
        <v>6731</v>
      </c>
      <c r="L11" s="49">
        <f t="shared" si="3"/>
        <v>8.0275648148148138E-2</v>
      </c>
      <c r="M11" s="51">
        <f t="shared" si="4"/>
        <v>7</v>
      </c>
      <c r="N11" s="50"/>
      <c r="O11" s="49">
        <f t="shared" si="5"/>
        <v>6.5111064814814809E-2</v>
      </c>
      <c r="P11" s="48">
        <f t="shared" si="6"/>
        <v>2</v>
      </c>
      <c r="Q11" s="47" t="str">
        <f t="shared" si="7"/>
        <v>Isabel 2</v>
      </c>
      <c r="R11" s="46">
        <v>823.2</v>
      </c>
      <c r="S11" s="46">
        <v>655.8</v>
      </c>
      <c r="T11" s="46">
        <v>686.8</v>
      </c>
      <c r="U11" s="46">
        <v>1067.4000000000001</v>
      </c>
      <c r="V11" s="46">
        <v>808.6</v>
      </c>
      <c r="W11" s="46">
        <v>698.8</v>
      </c>
      <c r="X11" s="45">
        <v>663.8</v>
      </c>
      <c r="Y11" s="44">
        <v>174</v>
      </c>
      <c r="Z11" s="29">
        <f t="shared" si="8"/>
        <v>154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88</v>
      </c>
      <c r="C12" s="42" t="s">
        <v>32</v>
      </c>
      <c r="D12" s="42" t="s">
        <v>33</v>
      </c>
      <c r="E12" s="42" t="s">
        <v>34</v>
      </c>
      <c r="F12" s="42" t="s">
        <v>28</v>
      </c>
      <c r="G12" s="41">
        <f t="shared" si="0"/>
        <v>633.20000000000005</v>
      </c>
      <c r="H12" s="102">
        <v>0.77430555555555547</v>
      </c>
      <c r="I12" s="58">
        <v>0.84763888888888894</v>
      </c>
      <c r="J12" s="39">
        <f t="shared" si="1"/>
        <v>7.3333333333333472E-2</v>
      </c>
      <c r="K12" s="38">
        <f t="shared" si="2"/>
        <v>6336</v>
      </c>
      <c r="L12" s="35">
        <f t="shared" si="3"/>
        <v>7.7673541666666679E-2</v>
      </c>
      <c r="M12" s="37">
        <f t="shared" si="4"/>
        <v>4</v>
      </c>
      <c r="N12" s="36"/>
      <c r="O12" s="35">
        <f t="shared" si="5"/>
        <v>7.1224236111111117E-2</v>
      </c>
      <c r="P12" s="34">
        <f t="shared" si="6"/>
        <v>5</v>
      </c>
      <c r="Q12" s="33" t="str">
        <f t="shared" si="7"/>
        <v>Havheksen</v>
      </c>
      <c r="R12" s="59">
        <v>796.6</v>
      </c>
      <c r="S12" s="59">
        <v>633.20000000000005</v>
      </c>
      <c r="T12" s="59">
        <v>566</v>
      </c>
      <c r="U12" s="59">
        <v>1039.5999999999999</v>
      </c>
      <c r="V12" s="59">
        <v>786.6</v>
      </c>
      <c r="W12" s="59">
        <v>680.6</v>
      </c>
      <c r="X12" s="31">
        <v>641</v>
      </c>
      <c r="Y12" s="30">
        <v>74</v>
      </c>
      <c r="Z12" s="29">
        <f t="shared" si="8"/>
        <v>74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220</v>
      </c>
      <c r="C13" s="42" t="s">
        <v>35</v>
      </c>
      <c r="D13" s="42" t="s">
        <v>36</v>
      </c>
      <c r="E13" s="42" t="s">
        <v>70</v>
      </c>
      <c r="F13" s="42" t="s">
        <v>28</v>
      </c>
      <c r="G13" s="41">
        <f t="shared" si="0"/>
        <v>683</v>
      </c>
      <c r="H13" s="102">
        <v>0.77083333333333337</v>
      </c>
      <c r="I13" s="58">
        <v>0.84869212962962959</v>
      </c>
      <c r="J13" s="39">
        <f t="shared" si="1"/>
        <v>7.7858796296296218E-2</v>
      </c>
      <c r="K13" s="38">
        <f t="shared" si="2"/>
        <v>6727</v>
      </c>
      <c r="L13" s="35">
        <f t="shared" si="3"/>
        <v>7.7858796296296301E-2</v>
      </c>
      <c r="M13" s="37">
        <f t="shared" si="4"/>
        <v>5</v>
      </c>
      <c r="N13" s="36"/>
      <c r="O13" s="35">
        <f t="shared" si="5"/>
        <v>6.1386921296296304E-2</v>
      </c>
      <c r="P13" s="34">
        <f t="shared" si="6"/>
        <v>1</v>
      </c>
      <c r="Q13" s="33" t="str">
        <f t="shared" si="7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189</v>
      </c>
      <c r="Z13" s="29">
        <f t="shared" si="8"/>
        <v>159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38</v>
      </c>
      <c r="E14" s="56" t="s">
        <v>47</v>
      </c>
      <c r="F14" s="56" t="s">
        <v>28</v>
      </c>
      <c r="G14" s="55">
        <f t="shared" si="0"/>
        <v>655.6</v>
      </c>
      <c r="H14" s="102">
        <v>0.77430555555555503</v>
      </c>
      <c r="I14" s="54">
        <v>0.85082175925925929</v>
      </c>
      <c r="J14" s="53">
        <f t="shared" si="1"/>
        <v>7.6516203703704266E-2</v>
      </c>
      <c r="K14" s="52">
        <f t="shared" si="2"/>
        <v>6611</v>
      </c>
      <c r="L14" s="49">
        <f t="shared" si="3"/>
        <v>7.8904189814814812E-2</v>
      </c>
      <c r="M14" s="51">
        <f t="shared" si="4"/>
        <v>6</v>
      </c>
      <c r="N14" s="50"/>
      <c r="O14" s="49">
        <f t="shared" si="5"/>
        <v>6.9753148148148147E-2</v>
      </c>
      <c r="P14" s="48">
        <f t="shared" si="6"/>
        <v>3</v>
      </c>
      <c r="Q14" s="47" t="str">
        <f t="shared" si="7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44">
        <v>105</v>
      </c>
      <c r="Z14" s="29">
        <f t="shared" si="8"/>
        <v>95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135</v>
      </c>
      <c r="C15" s="42" t="s">
        <v>39</v>
      </c>
      <c r="D15" s="42" t="s">
        <v>52</v>
      </c>
      <c r="E15" s="42" t="s">
        <v>64</v>
      </c>
      <c r="F15" s="42" t="s">
        <v>28</v>
      </c>
      <c r="G15" s="41">
        <f t="shared" si="0"/>
        <v>593.6</v>
      </c>
      <c r="H15" s="102">
        <v>0.77430555555555547</v>
      </c>
      <c r="I15" s="58"/>
      <c r="J15" s="39">
        <f t="shared" si="1"/>
        <v>0</v>
      </c>
      <c r="K15" s="38">
        <f t="shared" si="2"/>
        <v>0</v>
      </c>
      <c r="L15" s="35">
        <f t="shared" si="3"/>
        <v>0.15625</v>
      </c>
      <c r="M15" s="37" t="str">
        <f t="shared" si="4"/>
        <v>DNS</v>
      </c>
      <c r="N15" s="36"/>
      <c r="O15" s="35">
        <f t="shared" si="5"/>
        <v>0.15625</v>
      </c>
      <c r="P15" s="34" t="str">
        <f t="shared" si="6"/>
        <v>DNS</v>
      </c>
      <c r="Q15" s="33" t="str">
        <f t="shared" si="7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120</v>
      </c>
      <c r="Z15" s="29">
        <f t="shared" si="8"/>
        <v>120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153</v>
      </c>
      <c r="C16" s="42" t="s">
        <v>51</v>
      </c>
      <c r="D16" s="42" t="s">
        <v>63</v>
      </c>
      <c r="E16" s="42" t="s">
        <v>40</v>
      </c>
      <c r="F16" s="42" t="s">
        <v>28</v>
      </c>
      <c r="G16" s="41">
        <f t="shared" si="0"/>
        <v>612.20000000000005</v>
      </c>
      <c r="H16" s="102">
        <v>0.77777777777777779</v>
      </c>
      <c r="I16" s="58">
        <v>0.8415393518518518</v>
      </c>
      <c r="J16" s="39">
        <f t="shared" si="1"/>
        <v>6.3761574074074012E-2</v>
      </c>
      <c r="K16" s="38">
        <f t="shared" si="2"/>
        <v>5509</v>
      </c>
      <c r="L16" s="35">
        <f t="shared" si="3"/>
        <v>6.9931990740740732E-2</v>
      </c>
      <c r="M16" s="37">
        <f t="shared" si="4"/>
        <v>1</v>
      </c>
      <c r="N16" s="36"/>
      <c r="O16" s="35">
        <f t="shared" si="5"/>
        <v>7.132643518518518E-2</v>
      </c>
      <c r="P16" s="34">
        <f t="shared" si="6"/>
        <v>6</v>
      </c>
      <c r="Q16" s="33" t="str">
        <f t="shared" si="7"/>
        <v>Tøf Tøf</v>
      </c>
      <c r="R16" s="32">
        <v>744.4</v>
      </c>
      <c r="S16" s="32">
        <v>612.20000000000005</v>
      </c>
      <c r="T16" s="32">
        <v>533</v>
      </c>
      <c r="U16" s="32">
        <v>967.2</v>
      </c>
      <c r="V16" s="32">
        <v>777</v>
      </c>
      <c r="W16" s="32">
        <v>667.4</v>
      </c>
      <c r="X16" s="31">
        <v>612.20000000000005</v>
      </c>
      <c r="Y16" s="30">
        <v>-16</v>
      </c>
      <c r="Z16" s="29">
        <f t="shared" si="8"/>
        <v>-16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100</v>
      </c>
      <c r="C17" s="56" t="s">
        <v>48</v>
      </c>
      <c r="D17" s="56" t="s">
        <v>50</v>
      </c>
      <c r="E17" s="56" t="s">
        <v>49</v>
      </c>
      <c r="F17" s="56" t="s">
        <v>28</v>
      </c>
      <c r="G17" s="55">
        <f t="shared" si="0"/>
        <v>606.6</v>
      </c>
      <c r="H17" s="102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Vento</v>
      </c>
      <c r="R17" s="46">
        <v>770.8</v>
      </c>
      <c r="S17" s="46">
        <v>606.6</v>
      </c>
      <c r="T17" s="46">
        <v>537.4</v>
      </c>
      <c r="U17" s="46">
        <v>1010</v>
      </c>
      <c r="V17" s="46">
        <v>756.2</v>
      </c>
      <c r="W17" s="46">
        <v>648.79999999999995</v>
      </c>
      <c r="X17" s="45">
        <v>614</v>
      </c>
      <c r="Y17" s="44">
        <v>165</v>
      </c>
      <c r="Z17" s="29">
        <f t="shared" si="8"/>
        <v>165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225</v>
      </c>
      <c r="C18" s="42" t="s">
        <v>41</v>
      </c>
      <c r="D18" s="42" t="s">
        <v>42</v>
      </c>
      <c r="E18" s="42" t="s">
        <v>43</v>
      </c>
      <c r="F18" s="42" t="s">
        <v>28</v>
      </c>
      <c r="G18" s="41">
        <f t="shared" si="0"/>
        <v>627.79999999999995</v>
      </c>
      <c r="H18" s="102">
        <v>0.77777777777777779</v>
      </c>
      <c r="I18" s="58">
        <v>0.84384259259259264</v>
      </c>
      <c r="J18" s="39">
        <f t="shared" si="1"/>
        <v>6.6064814814814854E-2</v>
      </c>
      <c r="K18" s="38">
        <f t="shared" si="2"/>
        <v>5708</v>
      </c>
      <c r="L18" s="35">
        <f t="shared" si="3"/>
        <v>7.0875648148148146E-2</v>
      </c>
      <c r="M18" s="37">
        <f t="shared" si="4"/>
        <v>2</v>
      </c>
      <c r="N18" s="36"/>
      <c r="O18" s="35">
        <f t="shared" si="5"/>
        <v>7.0352731481481481E-2</v>
      </c>
      <c r="P18" s="34">
        <f t="shared" si="6"/>
        <v>4</v>
      </c>
      <c r="Q18" s="33" t="str">
        <f t="shared" si="7"/>
        <v>X-Mamse</v>
      </c>
      <c r="R18" s="32">
        <v>782.6</v>
      </c>
      <c r="S18" s="32">
        <v>627.79999999999995</v>
      </c>
      <c r="T18" s="32">
        <v>558.4</v>
      </c>
      <c r="U18" s="32">
        <v>1018.4</v>
      </c>
      <c r="V18" s="32">
        <v>781.6</v>
      </c>
      <c r="W18" s="32">
        <v>681.8</v>
      </c>
      <c r="X18" s="31">
        <v>633.79999999999995</v>
      </c>
      <c r="Y18" s="30">
        <v>6</v>
      </c>
      <c r="Z18" s="29">
        <f t="shared" si="8"/>
        <v>6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>
        <v>90</v>
      </c>
      <c r="C19" s="56" t="s">
        <v>44</v>
      </c>
      <c r="D19" s="56" t="s">
        <v>45</v>
      </c>
      <c r="E19" s="56" t="s">
        <v>46</v>
      </c>
      <c r="F19" s="56" t="s">
        <v>28</v>
      </c>
      <c r="G19" s="55">
        <f t="shared" si="0"/>
        <v>570.4</v>
      </c>
      <c r="H19" s="102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 t="str">
        <f t="shared" si="7"/>
        <v>Giraffen</v>
      </c>
      <c r="R19" s="46">
        <v>737</v>
      </c>
      <c r="S19" s="46">
        <v>570.4</v>
      </c>
      <c r="T19" s="46">
        <v>502</v>
      </c>
      <c r="U19" s="46">
        <v>980.8</v>
      </c>
      <c r="V19" s="46">
        <v>723.2</v>
      </c>
      <c r="W19" s="46">
        <v>615.20000000000005</v>
      </c>
      <c r="X19" s="45">
        <v>578.4</v>
      </c>
      <c r="Y19" s="44">
        <v>161</v>
      </c>
      <c r="Z19" s="29">
        <f t="shared" si="8"/>
        <v>161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>
        <v>0</v>
      </c>
      <c r="C20" s="42" t="s">
        <v>65</v>
      </c>
      <c r="D20" s="42" t="s">
        <v>69</v>
      </c>
      <c r="E20" s="42" t="s">
        <v>66</v>
      </c>
      <c r="F20" s="42"/>
      <c r="G20" s="41">
        <f t="shared" si="0"/>
        <v>555</v>
      </c>
      <c r="H20" s="102">
        <v>0.77083333333333337</v>
      </c>
      <c r="I20" s="40">
        <v>0.85123842592592591</v>
      </c>
      <c r="J20" s="39">
        <f t="shared" si="1"/>
        <v>8.0405092592592542E-2</v>
      </c>
      <c r="K20" s="38">
        <f t="shared" si="2"/>
        <v>6947</v>
      </c>
      <c r="L20" s="35">
        <f t="shared" si="3"/>
        <v>9.1560648148148127E-2</v>
      </c>
      <c r="M20" s="37">
        <f t="shared" si="4"/>
        <v>11</v>
      </c>
      <c r="N20" s="36"/>
      <c r="O20" s="35">
        <f t="shared" si="5"/>
        <v>7.2387037037037014E-2</v>
      </c>
      <c r="P20" s="34">
        <f t="shared" si="6"/>
        <v>10</v>
      </c>
      <c r="Q20" s="33" t="str">
        <f t="shared" si="7"/>
        <v>Cita</v>
      </c>
      <c r="R20" s="32">
        <v>705</v>
      </c>
      <c r="S20" s="32">
        <v>555</v>
      </c>
      <c r="T20" s="32">
        <v>489</v>
      </c>
      <c r="U20" s="32">
        <v>927</v>
      </c>
      <c r="V20" s="32">
        <v>695</v>
      </c>
      <c r="W20" s="32">
        <v>591</v>
      </c>
      <c r="X20" s="31">
        <v>561</v>
      </c>
      <c r="Y20" s="30">
        <v>220</v>
      </c>
      <c r="Z20" s="29">
        <f t="shared" si="8"/>
        <v>220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/>
      <c r="C21" s="56" t="s">
        <v>72</v>
      </c>
      <c r="D21" s="56"/>
      <c r="E21" s="56" t="s">
        <v>73</v>
      </c>
      <c r="F21" s="56"/>
      <c r="G21" s="55">
        <f t="shared" si="0"/>
        <v>644</v>
      </c>
      <c r="H21" s="102">
        <v>0.77430555555555503</v>
      </c>
      <c r="I21" s="54">
        <v>0.875</v>
      </c>
      <c r="J21" s="53">
        <f t="shared" si="1"/>
        <v>0.10069444444444497</v>
      </c>
      <c r="K21" s="52">
        <f t="shared" si="2"/>
        <v>8700</v>
      </c>
      <c r="L21" s="49">
        <f t="shared" si="3"/>
        <v>0.10409340277777777</v>
      </c>
      <c r="M21" s="51">
        <f t="shared" si="4"/>
        <v>12</v>
      </c>
      <c r="N21" s="50"/>
      <c r="O21" s="49">
        <f t="shared" si="5"/>
        <v>8.2305208333333324E-2</v>
      </c>
      <c r="P21" s="48">
        <f t="shared" si="6"/>
        <v>12</v>
      </c>
      <c r="Q21" s="33">
        <f t="shared" si="7"/>
        <v>0</v>
      </c>
      <c r="R21" s="46">
        <v>854</v>
      </c>
      <c r="S21" s="46">
        <v>644</v>
      </c>
      <c r="T21" s="46">
        <v>556</v>
      </c>
      <c r="U21" s="46">
        <v>1128</v>
      </c>
      <c r="V21" s="46">
        <v>816</v>
      </c>
      <c r="W21" s="46">
        <v>674</v>
      </c>
      <c r="X21" s="45">
        <v>654</v>
      </c>
      <c r="Y21" s="44">
        <v>250</v>
      </c>
      <c r="Z21" s="29">
        <f t="shared" si="8"/>
        <v>250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43"/>
      <c r="B22" s="36">
        <v>90</v>
      </c>
      <c r="C22" s="42" t="s">
        <v>74</v>
      </c>
      <c r="D22" s="42" t="s">
        <v>75</v>
      </c>
      <c r="E22" s="42" t="s">
        <v>77</v>
      </c>
      <c r="F22" s="42"/>
      <c r="G22" s="41">
        <f t="shared" si="0"/>
        <v>515.4</v>
      </c>
      <c r="H22" s="102">
        <v>0.78125</v>
      </c>
      <c r="I22" s="40"/>
      <c r="J22" s="39">
        <f t="shared" si="1"/>
        <v>0</v>
      </c>
      <c r="K22" s="38">
        <f t="shared" si="2"/>
        <v>0</v>
      </c>
      <c r="L22" s="35">
        <f t="shared" si="3"/>
        <v>0.15625</v>
      </c>
      <c r="M22" s="37" t="str">
        <f t="shared" si="4"/>
        <v>DNS</v>
      </c>
      <c r="N22" s="36"/>
      <c r="O22" s="35">
        <f t="shared" si="5"/>
        <v>0.15625</v>
      </c>
      <c r="P22" s="34" t="str">
        <f t="shared" si="6"/>
        <v>DNS</v>
      </c>
      <c r="Q22" s="33" t="str">
        <f t="shared" si="7"/>
        <v>Exit</v>
      </c>
      <c r="R22" s="32">
        <v>632.4</v>
      </c>
      <c r="S22" s="32">
        <v>515.4</v>
      </c>
      <c r="T22" s="32">
        <v>463.4</v>
      </c>
      <c r="U22" s="32">
        <v>831.2</v>
      </c>
      <c r="V22" s="32">
        <v>651.79999999999995</v>
      </c>
      <c r="W22" s="32" t="s">
        <v>76</v>
      </c>
      <c r="X22" s="31">
        <v>520</v>
      </c>
      <c r="Y22" s="30">
        <v>100</v>
      </c>
      <c r="Z22" s="29">
        <f t="shared" si="8"/>
        <v>100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thickBot="1">
      <c r="A23" s="28"/>
      <c r="B23" s="21"/>
      <c r="C23" s="27"/>
      <c r="D23" s="27"/>
      <c r="E23" s="27"/>
      <c r="F23" s="27"/>
      <c r="G23" s="26">
        <f t="shared" si="0"/>
        <v>1</v>
      </c>
      <c r="H23" s="103">
        <v>0.77430555555555503</v>
      </c>
      <c r="I23" s="25"/>
      <c r="J23" s="24">
        <f t="shared" si="1"/>
        <v>0</v>
      </c>
      <c r="K23" s="23">
        <f t="shared" si="2"/>
        <v>0</v>
      </c>
      <c r="L23" s="20">
        <f t="shared" si="3"/>
        <v>0.15625</v>
      </c>
      <c r="M23" s="22" t="str">
        <f t="shared" si="4"/>
        <v>DNS</v>
      </c>
      <c r="N23" s="21"/>
      <c r="O23" s="20">
        <f t="shared" si="5"/>
        <v>0.15625</v>
      </c>
      <c r="P23" s="19" t="str">
        <f t="shared" si="6"/>
        <v>DNS</v>
      </c>
      <c r="Q23" s="33">
        <f t="shared" si="7"/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6">
        <v>1</v>
      </c>
      <c r="Y23" s="15">
        <v>0</v>
      </c>
      <c r="Z23" s="29">
        <f t="shared" si="8"/>
        <v>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>
      <c r="A24" s="3"/>
      <c r="B24" s="14"/>
      <c r="C24" s="13"/>
      <c r="D24" s="13"/>
      <c r="E24" s="1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3"/>
      <c r="Z25" s="3"/>
      <c r="AA25" s="3"/>
      <c r="AB25" s="3"/>
      <c r="AC25" s="3"/>
    </row>
    <row r="26" spans="1:44" s="6" customFormat="1" ht="12.75" customHeight="1">
      <c r="A26" s="3"/>
      <c r="B26" s="4"/>
      <c r="C26" s="3"/>
      <c r="D26" s="3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104">
        <f>H23</f>
        <v>0.77430555555555503</v>
      </c>
      <c r="I28" s="4"/>
      <c r="J28" s="4"/>
      <c r="K28" s="8"/>
      <c r="L28" s="8"/>
      <c r="M28" s="8"/>
      <c r="N28" s="8"/>
      <c r="O28" s="8"/>
      <c r="P28" s="8"/>
      <c r="Q28" s="8"/>
      <c r="R28" s="8"/>
      <c r="S28" s="7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5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/>
    <row r="998" spans="2:16" ht="12.75" customHeight="1"/>
    <row r="999" spans="2:16" ht="12.75" customHeight="1"/>
    <row r="1000" spans="2:16" ht="12.75" customHeight="1"/>
    <row r="1001" spans="2:16" ht="12.75" customHeight="1"/>
  </sheetData>
  <mergeCells count="1">
    <mergeCell ref="L4:M4"/>
  </mergeCells>
  <conditionalFormatting sqref="L7:M23">
    <cfRule type="expression" dxfId="39" priority="9">
      <formula>$M7=1</formula>
    </cfRule>
    <cfRule type="expression" dxfId="38" priority="10">
      <formula>$M7=2</formula>
    </cfRule>
    <cfRule type="expression" dxfId="37" priority="11">
      <formula>$M7=3</formula>
    </cfRule>
  </conditionalFormatting>
  <conditionalFormatting sqref="O7:P23">
    <cfRule type="expression" dxfId="36" priority="6">
      <formula>$P7=1</formula>
    </cfRule>
    <cfRule type="expression" dxfId="35" priority="7">
      <formula>$P7=2</formula>
    </cfRule>
    <cfRule type="expression" dxfId="34" priority="8">
      <formula>$P7=3</formula>
    </cfRule>
  </conditionalFormatting>
  <conditionalFormatting sqref="Z7:Z23">
    <cfRule type="expression" dxfId="33" priority="5">
      <formula>$Z7&lt;&gt;$Y7</formula>
    </cfRule>
  </conditionalFormatting>
  <conditionalFormatting sqref="H7:H23">
    <cfRule type="cellIs" dxfId="32" priority="1" operator="equal">
      <formula>0.78125</formula>
    </cfRule>
    <cfRule type="cellIs" dxfId="31" priority="2" operator="equal">
      <formula>0.777777777777778</formula>
    </cfRule>
    <cfRule type="cellIs" dxfId="30" priority="3" operator="equal">
      <formula>0.774305555555555</formula>
    </cfRule>
    <cfRule type="cellIs" dxfId="29" priority="4" operator="equal">
      <formula>0.770833333333333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1001"/>
  <sheetViews>
    <sheetView workbookViewId="0">
      <selection activeCell="L16" sqref="L16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2</v>
      </c>
      <c r="Q2" s="95" t="s">
        <v>61</v>
      </c>
      <c r="R2" s="13"/>
      <c r="S2" s="94" t="s">
        <v>3</v>
      </c>
      <c r="T2" s="93">
        <f>MAX(G7:G24)</f>
        <v>683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45090</v>
      </c>
      <c r="M4" s="106"/>
      <c r="O4" s="89" t="s">
        <v>1</v>
      </c>
      <c r="P4" s="88">
        <v>7.36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3" si="0">IF($P$2=1,R7,0)+IF($P$2=2,S7,0)+IF($P$2=3,T7,0)+IF($P$2=4,U7,0)+IF($P$2=5,V7,0)+IF($P$2=6,W7,0)+IF($P$2=7,X7,0)</f>
        <v>668</v>
      </c>
      <c r="H7" s="105">
        <v>0.77430555555555547</v>
      </c>
      <c r="I7" s="58">
        <v>0.84099537037037031</v>
      </c>
      <c r="J7" s="61">
        <f t="shared" ref="J7:J23" si="1">IF(I7&gt;0,I7-H7,0)</f>
        <v>6.6689814814814841E-2</v>
      </c>
      <c r="K7" s="60">
        <f t="shared" ref="K7:K23" si="2">(HOUR(J7)*3600)+(MINUTE(J7)*60)+SECOND(J7)</f>
        <v>5762</v>
      </c>
      <c r="L7" s="35">
        <f t="shared" ref="L7:L23" si="3">IF(G7=0,"vælg vindbane",IF(I7=0,13500,K7+($T$2*$P$4-G7*$P$4))/24/60/60)</f>
        <v>6.7967592592592593E-2</v>
      </c>
      <c r="M7" s="37">
        <f t="shared" ref="M7:M23" si="4">IF(I7=0,"DNS",IF($P$2=0,"vindbane",RANK(L7,$L$7:$L$23,1)))</f>
        <v>3</v>
      </c>
      <c r="N7" s="36"/>
      <c r="O7" s="35">
        <f t="shared" ref="O7:O23" si="5">IF(G7=0,"vælg vindbane",IF(I7&gt;0,L7-($P$4*Y7)/24/60/60,13500/24/60/60))</f>
        <v>6.4134259259259266E-2</v>
      </c>
      <c r="P7" s="34">
        <f t="shared" ref="P7:P23" si="6">IF(I7=0,"DNS",RANK(O7,$O$7:$O$23,1))</f>
        <v>4</v>
      </c>
      <c r="Q7" s="33" t="str">
        <f t="shared" ref="Q7:Q23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45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668</v>
      </c>
      <c r="H8" s="102">
        <v>0.77430555555555547</v>
      </c>
      <c r="I8" s="54">
        <v>0.84952546296296294</v>
      </c>
      <c r="J8" s="53">
        <f t="shared" si="1"/>
        <v>7.5219907407407471E-2</v>
      </c>
      <c r="K8" s="52">
        <f t="shared" si="2"/>
        <v>6499</v>
      </c>
      <c r="L8" s="49">
        <f t="shared" si="3"/>
        <v>7.6497685185185169E-2</v>
      </c>
      <c r="M8" s="51">
        <f t="shared" si="4"/>
        <v>5</v>
      </c>
      <c r="N8" s="50"/>
      <c r="O8" s="49">
        <f t="shared" si="5"/>
        <v>6.5168055555555535E-2</v>
      </c>
      <c r="P8" s="48">
        <f t="shared" si="6"/>
        <v>5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133</v>
      </c>
      <c r="Z8" s="29">
        <f t="shared" ref="Z8:Z23" si="8">IF(P8=1,Y8-30,IF(P8=2,Y8-20,IF(P8=3,Y8-10,Y8)))</f>
        <v>133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668</v>
      </c>
      <c r="H9" s="102">
        <v>0.77430555555555547</v>
      </c>
      <c r="I9" s="54"/>
      <c r="J9" s="53">
        <f t="shared" si="1"/>
        <v>0</v>
      </c>
      <c r="K9" s="52">
        <f t="shared" si="2"/>
        <v>0</v>
      </c>
      <c r="L9" s="49">
        <f t="shared" si="3"/>
        <v>0.15625</v>
      </c>
      <c r="M9" s="51" t="str">
        <f t="shared" si="4"/>
        <v>DNS</v>
      </c>
      <c r="N9" s="50"/>
      <c r="O9" s="49">
        <f t="shared" si="5"/>
        <v>0.15625</v>
      </c>
      <c r="P9" s="48" t="str">
        <f t="shared" si="6"/>
        <v>DNS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78</v>
      </c>
      <c r="E10" s="56" t="s">
        <v>27</v>
      </c>
      <c r="F10" s="56" t="s">
        <v>25</v>
      </c>
      <c r="G10" s="55">
        <f t="shared" si="0"/>
        <v>668</v>
      </c>
      <c r="H10" s="102">
        <v>0.77430555555555547</v>
      </c>
      <c r="I10" s="54">
        <v>0.85494212962962957</v>
      </c>
      <c r="J10" s="53">
        <f t="shared" si="1"/>
        <v>8.0636574074074097E-2</v>
      </c>
      <c r="K10" s="52">
        <f t="shared" si="2"/>
        <v>6967</v>
      </c>
      <c r="L10" s="49">
        <f t="shared" si="3"/>
        <v>8.1914351851851849E-2</v>
      </c>
      <c r="M10" s="51">
        <f t="shared" si="4"/>
        <v>8</v>
      </c>
      <c r="N10" s="50"/>
      <c r="O10" s="49">
        <f t="shared" si="5"/>
        <v>6.9732870370370376E-2</v>
      </c>
      <c r="P10" s="48">
        <f t="shared" si="6"/>
        <v>9</v>
      </c>
      <c r="Q10" s="47" t="str">
        <f t="shared" si="7"/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44">
        <v>143</v>
      </c>
      <c r="Z10" s="29">
        <f t="shared" si="8"/>
        <v>143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57"/>
      <c r="B11" s="50">
        <v>436</v>
      </c>
      <c r="C11" s="56" t="s">
        <v>29</v>
      </c>
      <c r="D11" s="56" t="s">
        <v>30</v>
      </c>
      <c r="E11" s="56" t="s">
        <v>31</v>
      </c>
      <c r="F11" s="56" t="s">
        <v>28</v>
      </c>
      <c r="G11" s="55">
        <f t="shared" si="0"/>
        <v>655.8</v>
      </c>
      <c r="H11" s="102">
        <v>0.77430555555555503</v>
      </c>
      <c r="I11" s="54">
        <v>0.85215277777777787</v>
      </c>
      <c r="J11" s="53">
        <f t="shared" si="1"/>
        <v>7.7847222222222845E-2</v>
      </c>
      <c r="K11" s="52">
        <f t="shared" si="2"/>
        <v>6726</v>
      </c>
      <c r="L11" s="49">
        <f t="shared" si="3"/>
        <v>8.0164259259259268E-2</v>
      </c>
      <c r="M11" s="51">
        <f t="shared" si="4"/>
        <v>7</v>
      </c>
      <c r="N11" s="50"/>
      <c r="O11" s="49">
        <f t="shared" si="5"/>
        <v>6.7045740740740753E-2</v>
      </c>
      <c r="P11" s="48">
        <f t="shared" si="6"/>
        <v>8</v>
      </c>
      <c r="Q11" s="47" t="str">
        <f t="shared" si="7"/>
        <v>Isabel 2</v>
      </c>
      <c r="R11" s="46">
        <v>823.2</v>
      </c>
      <c r="S11" s="46">
        <v>655.8</v>
      </c>
      <c r="T11" s="46">
        <v>686.8</v>
      </c>
      <c r="U11" s="46">
        <v>1067.4000000000001</v>
      </c>
      <c r="V11" s="46">
        <v>808.6</v>
      </c>
      <c r="W11" s="46">
        <v>698.8</v>
      </c>
      <c r="X11" s="45">
        <v>663.8</v>
      </c>
      <c r="Y11" s="44">
        <v>154</v>
      </c>
      <c r="Z11" s="29">
        <f t="shared" si="8"/>
        <v>154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88</v>
      </c>
      <c r="C12" s="42" t="s">
        <v>32</v>
      </c>
      <c r="D12" s="42" t="s">
        <v>33</v>
      </c>
      <c r="E12" s="42" t="s">
        <v>34</v>
      </c>
      <c r="F12" s="42" t="s">
        <v>28</v>
      </c>
      <c r="G12" s="41">
        <f t="shared" si="0"/>
        <v>633.20000000000005</v>
      </c>
      <c r="H12" s="102">
        <v>0.77430555555555547</v>
      </c>
      <c r="I12" s="58">
        <v>0.84790509259259261</v>
      </c>
      <c r="J12" s="39">
        <f t="shared" si="1"/>
        <v>7.3599537037037144E-2</v>
      </c>
      <c r="K12" s="38">
        <f t="shared" si="2"/>
        <v>6359</v>
      </c>
      <c r="L12" s="35">
        <f t="shared" si="3"/>
        <v>7.7841759259259249E-2</v>
      </c>
      <c r="M12" s="37">
        <f t="shared" si="4"/>
        <v>6</v>
      </c>
      <c r="N12" s="36"/>
      <c r="O12" s="35">
        <f t="shared" si="5"/>
        <v>7.1538055555555549E-2</v>
      </c>
      <c r="P12" s="34">
        <f t="shared" si="6"/>
        <v>10</v>
      </c>
      <c r="Q12" s="33" t="str">
        <f t="shared" si="7"/>
        <v>Havheksen</v>
      </c>
      <c r="R12" s="59">
        <v>796.6</v>
      </c>
      <c r="S12" s="59">
        <v>633.20000000000005</v>
      </c>
      <c r="T12" s="59">
        <v>566</v>
      </c>
      <c r="U12" s="59">
        <v>1039.5999999999999</v>
      </c>
      <c r="V12" s="59">
        <v>786.6</v>
      </c>
      <c r="W12" s="59">
        <v>680.6</v>
      </c>
      <c r="X12" s="31">
        <v>641</v>
      </c>
      <c r="Y12" s="30">
        <v>74</v>
      </c>
      <c r="Z12" s="29">
        <f t="shared" si="8"/>
        <v>74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220</v>
      </c>
      <c r="C13" s="42" t="s">
        <v>35</v>
      </c>
      <c r="D13" s="42" t="s">
        <v>36</v>
      </c>
      <c r="E13" s="42" t="s">
        <v>70</v>
      </c>
      <c r="F13" s="42" t="s">
        <v>28</v>
      </c>
      <c r="G13" s="41">
        <f t="shared" si="0"/>
        <v>683</v>
      </c>
      <c r="H13" s="102">
        <v>0.77083333333333337</v>
      </c>
      <c r="I13" s="58"/>
      <c r="J13" s="39">
        <f t="shared" si="1"/>
        <v>0</v>
      </c>
      <c r="K13" s="38">
        <f t="shared" si="2"/>
        <v>0</v>
      </c>
      <c r="L13" s="35">
        <f t="shared" si="3"/>
        <v>0.15625</v>
      </c>
      <c r="M13" s="37" t="str">
        <f t="shared" si="4"/>
        <v>DNS</v>
      </c>
      <c r="N13" s="36"/>
      <c r="O13" s="35">
        <f t="shared" si="5"/>
        <v>0.15625</v>
      </c>
      <c r="P13" s="34" t="str">
        <f t="shared" si="6"/>
        <v>DNS</v>
      </c>
      <c r="Q13" s="33" t="str">
        <f t="shared" si="7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159</v>
      </c>
      <c r="Z13" s="29">
        <f t="shared" si="8"/>
        <v>159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38</v>
      </c>
      <c r="E14" s="56" t="s">
        <v>47</v>
      </c>
      <c r="F14" s="56" t="s">
        <v>28</v>
      </c>
      <c r="G14" s="55">
        <f t="shared" si="0"/>
        <v>655.6</v>
      </c>
      <c r="H14" s="102">
        <v>0.77430555555555503</v>
      </c>
      <c r="I14" s="54">
        <v>0.84203703703703703</v>
      </c>
      <c r="J14" s="53">
        <f t="shared" si="1"/>
        <v>6.7731481481482003E-2</v>
      </c>
      <c r="K14" s="52">
        <f t="shared" si="2"/>
        <v>5852</v>
      </c>
      <c r="L14" s="49">
        <f t="shared" si="3"/>
        <v>7.0065555555555561E-2</v>
      </c>
      <c r="M14" s="51">
        <f t="shared" si="4"/>
        <v>4</v>
      </c>
      <c r="N14" s="50"/>
      <c r="O14" s="49">
        <f t="shared" si="5"/>
        <v>6.1972962962962966E-2</v>
      </c>
      <c r="P14" s="48">
        <f t="shared" si="6"/>
        <v>3</v>
      </c>
      <c r="Q14" s="47" t="str">
        <f t="shared" si="7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44">
        <v>95</v>
      </c>
      <c r="Z14" s="29">
        <f t="shared" si="8"/>
        <v>85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135</v>
      </c>
      <c r="C15" s="42" t="s">
        <v>39</v>
      </c>
      <c r="D15" s="42" t="s">
        <v>52</v>
      </c>
      <c r="E15" s="42" t="s">
        <v>64</v>
      </c>
      <c r="F15" s="42" t="s">
        <v>28</v>
      </c>
      <c r="G15" s="41">
        <f t="shared" si="0"/>
        <v>593.6</v>
      </c>
      <c r="H15" s="102">
        <v>0.77430555555555547</v>
      </c>
      <c r="I15" s="58"/>
      <c r="J15" s="39">
        <f t="shared" si="1"/>
        <v>0</v>
      </c>
      <c r="K15" s="38">
        <f t="shared" si="2"/>
        <v>0</v>
      </c>
      <c r="L15" s="35">
        <f t="shared" si="3"/>
        <v>0.15625</v>
      </c>
      <c r="M15" s="37" t="str">
        <f t="shared" si="4"/>
        <v>DNS</v>
      </c>
      <c r="N15" s="36"/>
      <c r="O15" s="35">
        <f t="shared" si="5"/>
        <v>0.15625</v>
      </c>
      <c r="P15" s="34" t="str">
        <f t="shared" si="6"/>
        <v>DNS</v>
      </c>
      <c r="Q15" s="33" t="str">
        <f t="shared" si="7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120</v>
      </c>
      <c r="Z15" s="29">
        <f t="shared" si="8"/>
        <v>120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153</v>
      </c>
      <c r="C16" s="42" t="s">
        <v>51</v>
      </c>
      <c r="D16" s="42" t="s">
        <v>63</v>
      </c>
      <c r="E16" s="42" t="s">
        <v>40</v>
      </c>
      <c r="F16" s="42" t="s">
        <v>28</v>
      </c>
      <c r="G16" s="41">
        <f t="shared" si="0"/>
        <v>612.20000000000005</v>
      </c>
      <c r="H16" s="102">
        <v>0.77777777777777779</v>
      </c>
      <c r="I16" s="58">
        <v>0.83138888888888884</v>
      </c>
      <c r="J16" s="39">
        <f t="shared" si="1"/>
        <v>5.3611111111111054E-2</v>
      </c>
      <c r="K16" s="38">
        <f t="shared" si="2"/>
        <v>4632</v>
      </c>
      <c r="L16" s="35">
        <f t="shared" si="3"/>
        <v>5.9642222222222221E-2</v>
      </c>
      <c r="M16" s="37">
        <f t="shared" si="4"/>
        <v>1</v>
      </c>
      <c r="N16" s="36"/>
      <c r="O16" s="35">
        <f t="shared" si="5"/>
        <v>6.1005185185185183E-2</v>
      </c>
      <c r="P16" s="34">
        <f t="shared" si="6"/>
        <v>2</v>
      </c>
      <c r="Q16" s="33" t="str">
        <f t="shared" si="7"/>
        <v>Tøf Tøf</v>
      </c>
      <c r="R16" s="32">
        <v>744.4</v>
      </c>
      <c r="S16" s="32">
        <v>612.20000000000005</v>
      </c>
      <c r="T16" s="32">
        <v>533</v>
      </c>
      <c r="U16" s="32">
        <v>967.2</v>
      </c>
      <c r="V16" s="32">
        <v>777</v>
      </c>
      <c r="W16" s="32">
        <v>667.4</v>
      </c>
      <c r="X16" s="31">
        <v>612.20000000000005</v>
      </c>
      <c r="Y16" s="30">
        <v>-16</v>
      </c>
      <c r="Z16" s="29">
        <f t="shared" si="8"/>
        <v>-36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100</v>
      </c>
      <c r="C17" s="56" t="s">
        <v>48</v>
      </c>
      <c r="D17" s="56" t="s">
        <v>50</v>
      </c>
      <c r="E17" s="56" t="s">
        <v>49</v>
      </c>
      <c r="F17" s="56" t="s">
        <v>28</v>
      </c>
      <c r="G17" s="55">
        <f t="shared" si="0"/>
        <v>606.6</v>
      </c>
      <c r="H17" s="102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Vento</v>
      </c>
      <c r="R17" s="46">
        <v>770.8</v>
      </c>
      <c r="S17" s="46">
        <v>606.6</v>
      </c>
      <c r="T17" s="46">
        <v>537.4</v>
      </c>
      <c r="U17" s="46">
        <v>1010</v>
      </c>
      <c r="V17" s="46">
        <v>756.2</v>
      </c>
      <c r="W17" s="46">
        <v>648.79999999999995</v>
      </c>
      <c r="X17" s="45">
        <v>614</v>
      </c>
      <c r="Y17" s="44">
        <v>165</v>
      </c>
      <c r="Z17" s="29">
        <f t="shared" si="8"/>
        <v>165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225</v>
      </c>
      <c r="C18" s="42" t="s">
        <v>41</v>
      </c>
      <c r="D18" s="42" t="s">
        <v>42</v>
      </c>
      <c r="E18" s="42" t="s">
        <v>43</v>
      </c>
      <c r="F18" s="42" t="s">
        <v>28</v>
      </c>
      <c r="G18" s="41">
        <f t="shared" si="0"/>
        <v>627.79999999999995</v>
      </c>
      <c r="H18" s="102">
        <v>0.77777777777777779</v>
      </c>
      <c r="I18" s="58">
        <v>0.83988425925925936</v>
      </c>
      <c r="J18" s="39">
        <f t="shared" si="1"/>
        <v>6.2106481481481568E-2</v>
      </c>
      <c r="K18" s="38">
        <f t="shared" si="2"/>
        <v>5366</v>
      </c>
      <c r="L18" s="35">
        <f t="shared" si="3"/>
        <v>6.6808703703703703E-2</v>
      </c>
      <c r="M18" s="37">
        <f t="shared" si="4"/>
        <v>2</v>
      </c>
      <c r="N18" s="36"/>
      <c r="O18" s="35">
        <f t="shared" si="5"/>
        <v>6.6297592592592589E-2</v>
      </c>
      <c r="P18" s="34">
        <f t="shared" si="6"/>
        <v>7</v>
      </c>
      <c r="Q18" s="33" t="str">
        <f t="shared" si="7"/>
        <v>X-Mamse</v>
      </c>
      <c r="R18" s="32">
        <v>782.6</v>
      </c>
      <c r="S18" s="32">
        <v>627.79999999999995</v>
      </c>
      <c r="T18" s="32">
        <v>558.4</v>
      </c>
      <c r="U18" s="32">
        <v>1018.4</v>
      </c>
      <c r="V18" s="32">
        <v>781.6</v>
      </c>
      <c r="W18" s="32">
        <v>681.8</v>
      </c>
      <c r="X18" s="31">
        <v>633.79999999999995</v>
      </c>
      <c r="Y18" s="30">
        <v>6</v>
      </c>
      <c r="Z18" s="29">
        <f t="shared" si="8"/>
        <v>6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>
        <v>90</v>
      </c>
      <c r="C19" s="56" t="s">
        <v>44</v>
      </c>
      <c r="D19" s="56" t="s">
        <v>45</v>
      </c>
      <c r="E19" s="56" t="s">
        <v>46</v>
      </c>
      <c r="F19" s="56" t="s">
        <v>28</v>
      </c>
      <c r="G19" s="55">
        <f t="shared" si="0"/>
        <v>570.4</v>
      </c>
      <c r="H19" s="102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 t="str">
        <f t="shared" si="7"/>
        <v>Giraffen</v>
      </c>
      <c r="R19" s="46">
        <v>737</v>
      </c>
      <c r="S19" s="46">
        <v>570.4</v>
      </c>
      <c r="T19" s="46">
        <v>502</v>
      </c>
      <c r="U19" s="46">
        <v>980.8</v>
      </c>
      <c r="V19" s="46">
        <v>723.2</v>
      </c>
      <c r="W19" s="46">
        <v>615.20000000000005</v>
      </c>
      <c r="X19" s="45">
        <v>578.4</v>
      </c>
      <c r="Y19" s="44">
        <v>161</v>
      </c>
      <c r="Z19" s="29">
        <f t="shared" si="8"/>
        <v>161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>
        <v>0</v>
      </c>
      <c r="C20" s="42" t="s">
        <v>65</v>
      </c>
      <c r="D20" s="42" t="s">
        <v>69</v>
      </c>
      <c r="E20" s="42" t="s">
        <v>66</v>
      </c>
      <c r="F20" s="42"/>
      <c r="G20" s="41">
        <f t="shared" si="0"/>
        <v>555</v>
      </c>
      <c r="H20" s="102">
        <v>0.77083333333333337</v>
      </c>
      <c r="I20" s="40">
        <v>0.84410879629629632</v>
      </c>
      <c r="J20" s="39">
        <f t="shared" si="1"/>
        <v>7.3275462962962945E-2</v>
      </c>
      <c r="K20" s="38">
        <f t="shared" si="2"/>
        <v>6331</v>
      </c>
      <c r="L20" s="35">
        <f t="shared" si="3"/>
        <v>8.4179166666666666E-2</v>
      </c>
      <c r="M20" s="37">
        <f t="shared" si="4"/>
        <v>9</v>
      </c>
      <c r="N20" s="36"/>
      <c r="O20" s="35">
        <f t="shared" si="5"/>
        <v>6.5438425925925928E-2</v>
      </c>
      <c r="P20" s="34">
        <f t="shared" si="6"/>
        <v>6</v>
      </c>
      <c r="Q20" s="33" t="str">
        <f t="shared" si="7"/>
        <v>Cita</v>
      </c>
      <c r="R20" s="32">
        <v>705</v>
      </c>
      <c r="S20" s="32">
        <v>555</v>
      </c>
      <c r="T20" s="32">
        <v>489</v>
      </c>
      <c r="U20" s="32">
        <v>927</v>
      </c>
      <c r="V20" s="32">
        <v>695</v>
      </c>
      <c r="W20" s="32">
        <v>591</v>
      </c>
      <c r="X20" s="31">
        <v>561</v>
      </c>
      <c r="Y20" s="30">
        <v>220</v>
      </c>
      <c r="Z20" s="29">
        <f t="shared" si="8"/>
        <v>220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/>
      <c r="C21" s="56" t="s">
        <v>72</v>
      </c>
      <c r="D21" s="56"/>
      <c r="E21" s="56" t="s">
        <v>73</v>
      </c>
      <c r="F21" s="56"/>
      <c r="G21" s="55">
        <f t="shared" si="0"/>
        <v>644</v>
      </c>
      <c r="H21" s="102">
        <v>0.76874999999999993</v>
      </c>
      <c r="I21" s="54">
        <v>0.84971064814814812</v>
      </c>
      <c r="J21" s="53">
        <f t="shared" si="1"/>
        <v>8.0960648148148184E-2</v>
      </c>
      <c r="K21" s="52">
        <f t="shared" si="2"/>
        <v>6995</v>
      </c>
      <c r="L21" s="49">
        <f t="shared" si="3"/>
        <v>8.4282870370370383E-2</v>
      </c>
      <c r="M21" s="51">
        <f t="shared" si="4"/>
        <v>10</v>
      </c>
      <c r="N21" s="50"/>
      <c r="O21" s="49">
        <f t="shared" si="5"/>
        <v>6.0856944444444463E-2</v>
      </c>
      <c r="P21" s="48">
        <f t="shared" si="6"/>
        <v>1</v>
      </c>
      <c r="Q21" s="33">
        <f t="shared" si="7"/>
        <v>0</v>
      </c>
      <c r="R21" s="46">
        <v>854</v>
      </c>
      <c r="S21" s="46">
        <v>644</v>
      </c>
      <c r="T21" s="46">
        <v>556</v>
      </c>
      <c r="U21" s="46">
        <v>1128</v>
      </c>
      <c r="V21" s="46">
        <v>816</v>
      </c>
      <c r="W21" s="46">
        <v>674</v>
      </c>
      <c r="X21" s="45">
        <v>654</v>
      </c>
      <c r="Y21" s="44">
        <v>275</v>
      </c>
      <c r="Z21" s="29">
        <f t="shared" si="8"/>
        <v>245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43"/>
      <c r="B22" s="36">
        <v>90</v>
      </c>
      <c r="C22" s="42" t="s">
        <v>74</v>
      </c>
      <c r="D22" s="42" t="s">
        <v>75</v>
      </c>
      <c r="E22" s="42" t="s">
        <v>77</v>
      </c>
      <c r="F22" s="42"/>
      <c r="G22" s="41">
        <f t="shared" si="0"/>
        <v>515.4</v>
      </c>
      <c r="H22" s="102">
        <v>0.78125</v>
      </c>
      <c r="I22" s="40"/>
      <c r="J22" s="39">
        <f t="shared" si="1"/>
        <v>0</v>
      </c>
      <c r="K22" s="38">
        <f t="shared" si="2"/>
        <v>0</v>
      </c>
      <c r="L22" s="35">
        <f t="shared" si="3"/>
        <v>0.15625</v>
      </c>
      <c r="M22" s="37" t="str">
        <f t="shared" si="4"/>
        <v>DNS</v>
      </c>
      <c r="N22" s="36"/>
      <c r="O22" s="35">
        <f t="shared" si="5"/>
        <v>0.15625</v>
      </c>
      <c r="P22" s="34" t="str">
        <f t="shared" si="6"/>
        <v>DNS</v>
      </c>
      <c r="Q22" s="33" t="str">
        <f t="shared" si="7"/>
        <v>Exit</v>
      </c>
      <c r="R22" s="32">
        <v>632.4</v>
      </c>
      <c r="S22" s="32">
        <v>515.4</v>
      </c>
      <c r="T22" s="32">
        <v>463.4</v>
      </c>
      <c r="U22" s="32">
        <v>831.2</v>
      </c>
      <c r="V22" s="32">
        <v>651.79999999999995</v>
      </c>
      <c r="W22" s="32" t="s">
        <v>76</v>
      </c>
      <c r="X22" s="31">
        <v>520</v>
      </c>
      <c r="Y22" s="30">
        <v>100</v>
      </c>
      <c r="Z22" s="29">
        <f t="shared" si="8"/>
        <v>100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thickBot="1">
      <c r="A23" s="28"/>
      <c r="B23" s="21"/>
      <c r="C23" s="27"/>
      <c r="D23" s="27"/>
      <c r="E23" s="27"/>
      <c r="F23" s="27"/>
      <c r="G23" s="26">
        <f t="shared" si="0"/>
        <v>1</v>
      </c>
      <c r="H23" s="103">
        <v>0.77430555555555503</v>
      </c>
      <c r="I23" s="25"/>
      <c r="J23" s="24">
        <f t="shared" si="1"/>
        <v>0</v>
      </c>
      <c r="K23" s="23">
        <f t="shared" si="2"/>
        <v>0</v>
      </c>
      <c r="L23" s="20">
        <f t="shared" si="3"/>
        <v>0.15625</v>
      </c>
      <c r="M23" s="22" t="str">
        <f t="shared" si="4"/>
        <v>DNS</v>
      </c>
      <c r="N23" s="21"/>
      <c r="O23" s="20">
        <f t="shared" si="5"/>
        <v>0.15625</v>
      </c>
      <c r="P23" s="19" t="str">
        <f t="shared" si="6"/>
        <v>DNS</v>
      </c>
      <c r="Q23" s="33">
        <f t="shared" si="7"/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6">
        <v>1</v>
      </c>
      <c r="Y23" s="15">
        <v>0</v>
      </c>
      <c r="Z23" s="29">
        <f t="shared" si="8"/>
        <v>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>
      <c r="A24" s="3"/>
      <c r="B24" s="14"/>
      <c r="C24" s="13"/>
      <c r="D24" s="13"/>
      <c r="E24" s="1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3"/>
      <c r="Z25" s="3"/>
      <c r="AA25" s="3"/>
      <c r="AB25" s="3"/>
      <c r="AC25" s="3"/>
    </row>
    <row r="26" spans="1:44" s="6" customFormat="1" ht="12.75" customHeight="1">
      <c r="A26" s="3"/>
      <c r="B26" s="4"/>
      <c r="C26" s="3"/>
      <c r="D26" s="3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104">
        <f>H23</f>
        <v>0.77430555555555503</v>
      </c>
      <c r="I28" s="4"/>
      <c r="J28" s="4"/>
      <c r="K28" s="8"/>
      <c r="L28" s="8"/>
      <c r="M28" s="8"/>
      <c r="N28" s="8"/>
      <c r="O28" s="8"/>
      <c r="P28" s="8"/>
      <c r="Q28" s="8"/>
      <c r="R28" s="8"/>
      <c r="S28" s="7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5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/>
    <row r="998" spans="2:16" ht="12.75" customHeight="1"/>
    <row r="999" spans="2:16" ht="12.75" customHeight="1"/>
    <row r="1000" spans="2:16" ht="12.75" customHeight="1"/>
    <row r="1001" spans="2:16" ht="12.75" customHeight="1"/>
  </sheetData>
  <mergeCells count="1">
    <mergeCell ref="L4:M4"/>
  </mergeCells>
  <conditionalFormatting sqref="L7:M23">
    <cfRule type="expression" dxfId="28" priority="9">
      <formula>$M7=1</formula>
    </cfRule>
    <cfRule type="expression" dxfId="27" priority="10">
      <formula>$M7=2</formula>
    </cfRule>
    <cfRule type="expression" dxfId="26" priority="11">
      <formula>$M7=3</formula>
    </cfRule>
  </conditionalFormatting>
  <conditionalFormatting sqref="O7:P23">
    <cfRule type="expression" dxfId="25" priority="6">
      <formula>$P7=1</formula>
    </cfRule>
    <cfRule type="expression" dxfId="24" priority="7">
      <formula>$P7=2</formula>
    </cfRule>
    <cfRule type="expression" dxfId="23" priority="8">
      <formula>$P7=3</formula>
    </cfRule>
  </conditionalFormatting>
  <conditionalFormatting sqref="Z7:Z23">
    <cfRule type="expression" dxfId="22" priority="5">
      <formula>$Z7&lt;&gt;$Y7</formula>
    </cfRule>
  </conditionalFormatting>
  <conditionalFormatting sqref="H7:H23">
    <cfRule type="cellIs" dxfId="21" priority="1" operator="equal">
      <formula>0.78125</formula>
    </cfRule>
    <cfRule type="cellIs" dxfId="20" priority="2" operator="equal">
      <formula>0.777777777777778</formula>
    </cfRule>
    <cfRule type="cellIs" dxfId="19" priority="3" operator="equal">
      <formula>0.774305555555555</formula>
    </cfRule>
    <cfRule type="cellIs" dxfId="18" priority="4" operator="equal">
      <formula>0.770833333333333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1001"/>
  <sheetViews>
    <sheetView tabSelected="1" workbookViewId="0">
      <selection activeCell="I21" sqref="I21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4</v>
      </c>
      <c r="Q2" s="95" t="s">
        <v>61</v>
      </c>
      <c r="R2" s="13"/>
      <c r="S2" s="94" t="s">
        <v>3</v>
      </c>
      <c r="T2" s="93">
        <f>MAX(G7:G24)</f>
        <v>1138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Op/Ned Let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45097</v>
      </c>
      <c r="M4" s="106"/>
      <c r="O4" s="89" t="s">
        <v>1</v>
      </c>
      <c r="P4" s="88">
        <v>5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3" si="0">IF($P$2=1,R7,0)+IF($P$2=2,S7,0)+IF($P$2=3,T7,0)+IF($P$2=4,U7,0)+IF($P$2=5,V7,0)+IF($P$2=6,W7,0)+IF($P$2=7,X7,0)</f>
        <v>1083.2</v>
      </c>
      <c r="H7" s="105">
        <v>0.77430555555555547</v>
      </c>
      <c r="I7" s="58">
        <v>0.89583333333333337</v>
      </c>
      <c r="J7" s="61">
        <f t="shared" ref="J7:J23" si="1">IF(I7&gt;0,I7-H7,0)</f>
        <v>0.1215277777777779</v>
      </c>
      <c r="K7" s="60">
        <f t="shared" ref="K7:K23" si="2">(HOUR(J7)*3600)+(MINUTE(J7)*60)+SECOND(J7)</f>
        <v>10500</v>
      </c>
      <c r="L7" s="35">
        <f t="shared" ref="L7:L23" si="3">IF(G7=0,"vælg vindbane",IF(I7=0,13500,K7+($T$2*$P$4-G7*$P$4))/24/60/60)</f>
        <v>0.12469907407407409</v>
      </c>
      <c r="M7" s="37">
        <f t="shared" ref="M7:M23" si="4">IF(I7=0,"DNS",IF($P$2=0,"vindbane",RANK(L7,$L$7:$L$23,1)))</f>
        <v>7</v>
      </c>
      <c r="N7" s="36"/>
      <c r="O7" s="35">
        <f t="shared" ref="O7:O23" si="5">IF(G7=0,"vælg vindbane",IF(I7&gt;0,L7-($P$4*Y7)/24/60/60,13500/24/60/60))</f>
        <v>0.12209490740740742</v>
      </c>
      <c r="P7" s="34">
        <f t="shared" ref="P7:P23" si="6">IF(I7=0,"DNS",RANK(O7,$O$7:$O$23,1))</f>
        <v>7</v>
      </c>
      <c r="Q7" s="33" t="str">
        <f t="shared" ref="Q7:Q23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45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1083.2</v>
      </c>
      <c r="H8" s="102">
        <v>0.77430555555555547</v>
      </c>
      <c r="I8" s="54">
        <v>0.86635416666666665</v>
      </c>
      <c r="J8" s="53">
        <f t="shared" si="1"/>
        <v>9.2048611111111178E-2</v>
      </c>
      <c r="K8" s="52">
        <f t="shared" si="2"/>
        <v>7953</v>
      </c>
      <c r="L8" s="49">
        <f t="shared" si="3"/>
        <v>9.5219907407407406E-2</v>
      </c>
      <c r="M8" s="51">
        <f t="shared" si="4"/>
        <v>3</v>
      </c>
      <c r="N8" s="50"/>
      <c r="O8" s="49">
        <f t="shared" si="5"/>
        <v>8.7523148148148142E-2</v>
      </c>
      <c r="P8" s="48">
        <f t="shared" si="6"/>
        <v>1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133</v>
      </c>
      <c r="Z8" s="29">
        <f t="shared" ref="Z8:Z23" si="8">IF(P8=1,Y8-30,IF(P8=2,Y8-20,IF(P8=3,Y8-10,Y8)))</f>
        <v>103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1083.2</v>
      </c>
      <c r="H9" s="102">
        <v>0.77430555555555547</v>
      </c>
      <c r="I9" s="54"/>
      <c r="J9" s="53">
        <f t="shared" si="1"/>
        <v>0</v>
      </c>
      <c r="K9" s="52">
        <f t="shared" si="2"/>
        <v>0</v>
      </c>
      <c r="L9" s="49">
        <f t="shared" si="3"/>
        <v>0.15625</v>
      </c>
      <c r="M9" s="51" t="str">
        <f t="shared" si="4"/>
        <v>DNS</v>
      </c>
      <c r="N9" s="50"/>
      <c r="O9" s="49">
        <f t="shared" si="5"/>
        <v>0.15625</v>
      </c>
      <c r="P9" s="48" t="str">
        <f t="shared" si="6"/>
        <v>DNS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78</v>
      </c>
      <c r="E10" s="56" t="s">
        <v>27</v>
      </c>
      <c r="F10" s="56" t="s">
        <v>25</v>
      </c>
      <c r="G10" s="55">
        <f t="shared" si="0"/>
        <v>1083.2</v>
      </c>
      <c r="H10" s="102">
        <v>0.77430555555555547</v>
      </c>
      <c r="I10" s="54"/>
      <c r="J10" s="53">
        <f t="shared" si="1"/>
        <v>0</v>
      </c>
      <c r="K10" s="52">
        <f t="shared" si="2"/>
        <v>0</v>
      </c>
      <c r="L10" s="49">
        <f t="shared" si="3"/>
        <v>0.15625</v>
      </c>
      <c r="M10" s="51" t="str">
        <f t="shared" si="4"/>
        <v>DNS</v>
      </c>
      <c r="N10" s="50"/>
      <c r="O10" s="49">
        <f t="shared" si="5"/>
        <v>0.15625</v>
      </c>
      <c r="P10" s="48" t="str">
        <f t="shared" si="6"/>
        <v>DNS</v>
      </c>
      <c r="Q10" s="47" t="str">
        <f t="shared" si="7"/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44">
        <v>143</v>
      </c>
      <c r="Z10" s="29">
        <f t="shared" si="8"/>
        <v>143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57"/>
      <c r="B11" s="50">
        <v>436</v>
      </c>
      <c r="C11" s="56" t="s">
        <v>29</v>
      </c>
      <c r="D11" s="56" t="s">
        <v>30</v>
      </c>
      <c r="E11" s="56" t="s">
        <v>31</v>
      </c>
      <c r="F11" s="56" t="s">
        <v>28</v>
      </c>
      <c r="G11" s="55">
        <f t="shared" si="0"/>
        <v>1067.4000000000001</v>
      </c>
      <c r="H11" s="102">
        <v>0.77430555555555503</v>
      </c>
      <c r="I11" s="54">
        <v>0.87430555555555556</v>
      </c>
      <c r="J11" s="53">
        <f t="shared" si="1"/>
        <v>0.10000000000000053</v>
      </c>
      <c r="K11" s="52">
        <f t="shared" si="2"/>
        <v>8640</v>
      </c>
      <c r="L11" s="49">
        <f t="shared" si="3"/>
        <v>0.10408564814814815</v>
      </c>
      <c r="M11" s="51">
        <f t="shared" si="4"/>
        <v>6</v>
      </c>
      <c r="N11" s="50"/>
      <c r="O11" s="49">
        <f t="shared" si="5"/>
        <v>9.5173611111111112E-2</v>
      </c>
      <c r="P11" s="48">
        <f t="shared" si="6"/>
        <v>5</v>
      </c>
      <c r="Q11" s="47" t="str">
        <f t="shared" si="7"/>
        <v>Isabel 2</v>
      </c>
      <c r="R11" s="46">
        <v>823.2</v>
      </c>
      <c r="S11" s="46">
        <v>655.8</v>
      </c>
      <c r="T11" s="46">
        <v>686.8</v>
      </c>
      <c r="U11" s="46">
        <v>1067.4000000000001</v>
      </c>
      <c r="V11" s="46">
        <v>808.6</v>
      </c>
      <c r="W11" s="46">
        <v>698.8</v>
      </c>
      <c r="X11" s="45">
        <v>663.8</v>
      </c>
      <c r="Y11" s="44">
        <v>154</v>
      </c>
      <c r="Z11" s="29">
        <f t="shared" si="8"/>
        <v>154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88</v>
      </c>
      <c r="C12" s="42" t="s">
        <v>32</v>
      </c>
      <c r="D12" s="42" t="s">
        <v>33</v>
      </c>
      <c r="E12" s="42" t="s">
        <v>34</v>
      </c>
      <c r="F12" s="42" t="s">
        <v>28</v>
      </c>
      <c r="G12" s="41">
        <f t="shared" si="0"/>
        <v>1039.5999999999999</v>
      </c>
      <c r="H12" s="102">
        <v>0.77430555555555547</v>
      </c>
      <c r="I12" s="58">
        <v>0.87148148148148152</v>
      </c>
      <c r="J12" s="39">
        <f t="shared" si="1"/>
        <v>9.7175925925926054E-2</v>
      </c>
      <c r="K12" s="38">
        <f t="shared" si="2"/>
        <v>8396</v>
      </c>
      <c r="L12" s="35">
        <f t="shared" si="3"/>
        <v>0.10287037037037036</v>
      </c>
      <c r="M12" s="37">
        <f t="shared" si="4"/>
        <v>5</v>
      </c>
      <c r="N12" s="36"/>
      <c r="O12" s="35">
        <f t="shared" si="5"/>
        <v>9.8587962962962961E-2</v>
      </c>
      <c r="P12" s="34">
        <f t="shared" si="6"/>
        <v>6</v>
      </c>
      <c r="Q12" s="33" t="str">
        <f t="shared" si="7"/>
        <v>Havheksen</v>
      </c>
      <c r="R12" s="59">
        <v>796.6</v>
      </c>
      <c r="S12" s="59">
        <v>633.20000000000005</v>
      </c>
      <c r="T12" s="59">
        <v>566</v>
      </c>
      <c r="U12" s="59">
        <v>1039.5999999999999</v>
      </c>
      <c r="V12" s="59">
        <v>786.6</v>
      </c>
      <c r="W12" s="59">
        <v>680.6</v>
      </c>
      <c r="X12" s="31">
        <v>641</v>
      </c>
      <c r="Y12" s="30">
        <v>74</v>
      </c>
      <c r="Z12" s="29">
        <f t="shared" si="8"/>
        <v>74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220</v>
      </c>
      <c r="C13" s="42" t="s">
        <v>35</v>
      </c>
      <c r="D13" s="42" t="s">
        <v>36</v>
      </c>
      <c r="E13" s="42" t="s">
        <v>70</v>
      </c>
      <c r="F13" s="42" t="s">
        <v>28</v>
      </c>
      <c r="G13" s="41">
        <f t="shared" si="0"/>
        <v>1138</v>
      </c>
      <c r="H13" s="102">
        <v>0.77083333333333337</v>
      </c>
      <c r="I13" s="58"/>
      <c r="J13" s="39">
        <f t="shared" si="1"/>
        <v>0</v>
      </c>
      <c r="K13" s="38">
        <f t="shared" si="2"/>
        <v>0</v>
      </c>
      <c r="L13" s="35">
        <f t="shared" si="3"/>
        <v>0.15625</v>
      </c>
      <c r="M13" s="37" t="str">
        <f t="shared" si="4"/>
        <v>DNS</v>
      </c>
      <c r="N13" s="36"/>
      <c r="O13" s="35">
        <f t="shared" si="5"/>
        <v>0.15625</v>
      </c>
      <c r="P13" s="34" t="str">
        <f t="shared" si="6"/>
        <v>DNS</v>
      </c>
      <c r="Q13" s="33" t="str">
        <f t="shared" si="7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159</v>
      </c>
      <c r="Z13" s="29">
        <f t="shared" si="8"/>
        <v>159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38</v>
      </c>
      <c r="E14" s="56" t="s">
        <v>47</v>
      </c>
      <c r="F14" s="56" t="s">
        <v>28</v>
      </c>
      <c r="G14" s="55">
        <f t="shared" si="0"/>
        <v>1038.2</v>
      </c>
      <c r="H14" s="102">
        <v>0.77430555555555503</v>
      </c>
      <c r="I14" s="54">
        <v>0.8662037037037037</v>
      </c>
      <c r="J14" s="53">
        <f t="shared" si="1"/>
        <v>9.1898148148148673E-2</v>
      </c>
      <c r="K14" s="52">
        <f t="shared" si="2"/>
        <v>7940</v>
      </c>
      <c r="L14" s="49">
        <f t="shared" si="3"/>
        <v>9.7673611111111114E-2</v>
      </c>
      <c r="M14" s="51">
        <f t="shared" si="4"/>
        <v>4</v>
      </c>
      <c r="N14" s="50"/>
      <c r="O14" s="49">
        <f t="shared" si="5"/>
        <v>9.2754629629629631E-2</v>
      </c>
      <c r="P14" s="48">
        <f t="shared" si="6"/>
        <v>4</v>
      </c>
      <c r="Q14" s="47" t="str">
        <f t="shared" si="7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44">
        <v>85</v>
      </c>
      <c r="Z14" s="29">
        <f t="shared" si="8"/>
        <v>85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135</v>
      </c>
      <c r="C15" s="42" t="s">
        <v>39</v>
      </c>
      <c r="D15" s="42" t="s">
        <v>52</v>
      </c>
      <c r="E15" s="42" t="s">
        <v>64</v>
      </c>
      <c r="F15" s="42" t="s">
        <v>28</v>
      </c>
      <c r="G15" s="41">
        <f t="shared" si="0"/>
        <v>959.6</v>
      </c>
      <c r="H15" s="102">
        <v>0.77430555555555547</v>
      </c>
      <c r="I15" s="58">
        <v>0.89583333333333337</v>
      </c>
      <c r="J15" s="39">
        <f t="shared" si="1"/>
        <v>0.1215277777777779</v>
      </c>
      <c r="K15" s="38">
        <f t="shared" si="2"/>
        <v>10500</v>
      </c>
      <c r="L15" s="35">
        <f t="shared" si="3"/>
        <v>0.13185185185185186</v>
      </c>
      <c r="M15" s="37">
        <f t="shared" si="4"/>
        <v>8</v>
      </c>
      <c r="N15" s="36"/>
      <c r="O15" s="35">
        <f t="shared" si="5"/>
        <v>0.12490740740740741</v>
      </c>
      <c r="P15" s="34">
        <f t="shared" si="6"/>
        <v>9</v>
      </c>
      <c r="Q15" s="33" t="str">
        <f t="shared" si="7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120</v>
      </c>
      <c r="Z15" s="29">
        <f t="shared" si="8"/>
        <v>120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153</v>
      </c>
      <c r="C16" s="42" t="s">
        <v>51</v>
      </c>
      <c r="D16" s="42" t="s">
        <v>63</v>
      </c>
      <c r="E16" s="42" t="s">
        <v>40</v>
      </c>
      <c r="F16" s="42" t="s">
        <v>28</v>
      </c>
      <c r="G16" s="41">
        <f t="shared" si="0"/>
        <v>967.2</v>
      </c>
      <c r="H16" s="102">
        <v>0.77777777777777779</v>
      </c>
      <c r="I16" s="58">
        <v>0.85567129629629635</v>
      </c>
      <c r="J16" s="39">
        <f t="shared" si="1"/>
        <v>7.7893518518518556E-2</v>
      </c>
      <c r="K16" s="38">
        <f t="shared" si="2"/>
        <v>6730</v>
      </c>
      <c r="L16" s="35">
        <f t="shared" si="3"/>
        <v>8.7777777777777774E-2</v>
      </c>
      <c r="M16" s="37">
        <f t="shared" si="4"/>
        <v>1</v>
      </c>
      <c r="N16" s="36"/>
      <c r="O16" s="35">
        <f t="shared" si="5"/>
        <v>8.9861111111111114E-2</v>
      </c>
      <c r="P16" s="34">
        <f t="shared" si="6"/>
        <v>2</v>
      </c>
      <c r="Q16" s="33" t="str">
        <f t="shared" si="7"/>
        <v>Tøf Tøf</v>
      </c>
      <c r="R16" s="32">
        <v>744.4</v>
      </c>
      <c r="S16" s="32">
        <v>612.20000000000005</v>
      </c>
      <c r="T16" s="32">
        <v>533</v>
      </c>
      <c r="U16" s="32">
        <v>967.2</v>
      </c>
      <c r="V16" s="32">
        <v>777</v>
      </c>
      <c r="W16" s="32">
        <v>667.4</v>
      </c>
      <c r="X16" s="31">
        <v>612.20000000000005</v>
      </c>
      <c r="Y16" s="30">
        <v>-36</v>
      </c>
      <c r="Z16" s="29">
        <f t="shared" si="8"/>
        <v>-56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100</v>
      </c>
      <c r="C17" s="56" t="s">
        <v>48</v>
      </c>
      <c r="D17" s="56" t="s">
        <v>50</v>
      </c>
      <c r="E17" s="56" t="s">
        <v>49</v>
      </c>
      <c r="F17" s="56" t="s">
        <v>28</v>
      </c>
      <c r="G17" s="55">
        <f t="shared" si="0"/>
        <v>1010</v>
      </c>
      <c r="H17" s="102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Vento</v>
      </c>
      <c r="R17" s="46">
        <v>770.8</v>
      </c>
      <c r="S17" s="46">
        <v>606.6</v>
      </c>
      <c r="T17" s="46">
        <v>537.4</v>
      </c>
      <c r="U17" s="46">
        <v>1010</v>
      </c>
      <c r="V17" s="46">
        <v>756.2</v>
      </c>
      <c r="W17" s="46">
        <v>648.79999999999995</v>
      </c>
      <c r="X17" s="45">
        <v>614</v>
      </c>
      <c r="Y17" s="44">
        <v>165</v>
      </c>
      <c r="Z17" s="29">
        <f t="shared" si="8"/>
        <v>165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225</v>
      </c>
      <c r="C18" s="42" t="s">
        <v>41</v>
      </c>
      <c r="D18" s="42" t="s">
        <v>42</v>
      </c>
      <c r="E18" s="42" t="s">
        <v>43</v>
      </c>
      <c r="F18" s="42" t="s">
        <v>28</v>
      </c>
      <c r="G18" s="41">
        <f t="shared" si="0"/>
        <v>1018.4</v>
      </c>
      <c r="H18" s="102">
        <v>0.77777777777777779</v>
      </c>
      <c r="I18" s="58">
        <v>0.86157407407407405</v>
      </c>
      <c r="J18" s="39">
        <f t="shared" si="1"/>
        <v>8.3796296296296258E-2</v>
      </c>
      <c r="K18" s="38">
        <f t="shared" si="2"/>
        <v>7240</v>
      </c>
      <c r="L18" s="35">
        <f t="shared" si="3"/>
        <v>9.0717592592592586E-2</v>
      </c>
      <c r="M18" s="37">
        <f t="shared" si="4"/>
        <v>2</v>
      </c>
      <c r="N18" s="36"/>
      <c r="O18" s="35">
        <f t="shared" si="5"/>
        <v>9.0370370370370365E-2</v>
      </c>
      <c r="P18" s="34">
        <f t="shared" si="6"/>
        <v>3</v>
      </c>
      <c r="Q18" s="33" t="str">
        <f t="shared" si="7"/>
        <v>X-Mamse</v>
      </c>
      <c r="R18" s="32">
        <v>782.6</v>
      </c>
      <c r="S18" s="32">
        <v>627.79999999999995</v>
      </c>
      <c r="T18" s="32">
        <v>558.4</v>
      </c>
      <c r="U18" s="32">
        <v>1018.4</v>
      </c>
      <c r="V18" s="32">
        <v>781.6</v>
      </c>
      <c r="W18" s="32">
        <v>681.8</v>
      </c>
      <c r="X18" s="31">
        <v>633.79999999999995</v>
      </c>
      <c r="Y18" s="30">
        <v>6</v>
      </c>
      <c r="Z18" s="29">
        <f t="shared" si="8"/>
        <v>-4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>
        <v>90</v>
      </c>
      <c r="C19" s="56" t="s">
        <v>44</v>
      </c>
      <c r="D19" s="56" t="s">
        <v>45</v>
      </c>
      <c r="E19" s="56" t="s">
        <v>46</v>
      </c>
      <c r="F19" s="56" t="s">
        <v>28</v>
      </c>
      <c r="G19" s="55">
        <f t="shared" si="0"/>
        <v>980.8</v>
      </c>
      <c r="H19" s="102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 t="str">
        <f t="shared" si="7"/>
        <v>Giraffen</v>
      </c>
      <c r="R19" s="46">
        <v>737</v>
      </c>
      <c r="S19" s="46">
        <v>570.4</v>
      </c>
      <c r="T19" s="46">
        <v>502</v>
      </c>
      <c r="U19" s="46">
        <v>980.8</v>
      </c>
      <c r="V19" s="46">
        <v>723.2</v>
      </c>
      <c r="W19" s="46">
        <v>615.20000000000005</v>
      </c>
      <c r="X19" s="45">
        <v>578.4</v>
      </c>
      <c r="Y19" s="44">
        <v>161</v>
      </c>
      <c r="Z19" s="29">
        <f t="shared" si="8"/>
        <v>161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>
        <v>0</v>
      </c>
      <c r="C20" s="42" t="s">
        <v>65</v>
      </c>
      <c r="D20" s="42" t="s">
        <v>69</v>
      </c>
      <c r="E20" s="42" t="s">
        <v>66</v>
      </c>
      <c r="F20" s="42"/>
      <c r="G20" s="41">
        <f t="shared" si="0"/>
        <v>927</v>
      </c>
      <c r="H20" s="102">
        <v>0.77083333333333337</v>
      </c>
      <c r="I20" s="40">
        <v>0.89583333333333337</v>
      </c>
      <c r="J20" s="39">
        <f t="shared" si="1"/>
        <v>0.125</v>
      </c>
      <c r="K20" s="38">
        <f t="shared" si="2"/>
        <v>10800</v>
      </c>
      <c r="L20" s="35">
        <f t="shared" si="3"/>
        <v>0.13721064814814815</v>
      </c>
      <c r="M20" s="37">
        <f t="shared" si="4"/>
        <v>9</v>
      </c>
      <c r="N20" s="36"/>
      <c r="O20" s="35">
        <f t="shared" si="5"/>
        <v>0.12447916666666667</v>
      </c>
      <c r="P20" s="34">
        <f t="shared" si="6"/>
        <v>8</v>
      </c>
      <c r="Q20" s="33" t="str">
        <f t="shared" si="7"/>
        <v>Cita</v>
      </c>
      <c r="R20" s="32">
        <v>705</v>
      </c>
      <c r="S20" s="32">
        <v>555</v>
      </c>
      <c r="T20" s="32">
        <v>489</v>
      </c>
      <c r="U20" s="32">
        <v>927</v>
      </c>
      <c r="V20" s="32">
        <v>695</v>
      </c>
      <c r="W20" s="32">
        <v>591</v>
      </c>
      <c r="X20" s="31">
        <v>561</v>
      </c>
      <c r="Y20" s="30">
        <v>220</v>
      </c>
      <c r="Z20" s="29">
        <f t="shared" si="8"/>
        <v>220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/>
      <c r="C21" s="56" t="s">
        <v>72</v>
      </c>
      <c r="D21" s="56"/>
      <c r="E21" s="56" t="s">
        <v>73</v>
      </c>
      <c r="F21" s="56"/>
      <c r="G21" s="55">
        <f t="shared" si="0"/>
        <v>1128</v>
      </c>
      <c r="H21" s="102">
        <v>0.76874999999999993</v>
      </c>
      <c r="I21" s="54"/>
      <c r="J21" s="53">
        <f t="shared" si="1"/>
        <v>0</v>
      </c>
      <c r="K21" s="52">
        <f t="shared" si="2"/>
        <v>0</v>
      </c>
      <c r="L21" s="49">
        <f t="shared" si="3"/>
        <v>0.15625</v>
      </c>
      <c r="M21" s="51" t="str">
        <f t="shared" si="4"/>
        <v>DNS</v>
      </c>
      <c r="N21" s="50"/>
      <c r="O21" s="49">
        <f t="shared" si="5"/>
        <v>0.15625</v>
      </c>
      <c r="P21" s="48" t="str">
        <f t="shared" si="6"/>
        <v>DNS</v>
      </c>
      <c r="Q21" s="33">
        <f t="shared" si="7"/>
        <v>0</v>
      </c>
      <c r="R21" s="46">
        <v>854</v>
      </c>
      <c r="S21" s="46">
        <v>644</v>
      </c>
      <c r="T21" s="46">
        <v>556</v>
      </c>
      <c r="U21" s="46">
        <v>1128</v>
      </c>
      <c r="V21" s="46">
        <v>816</v>
      </c>
      <c r="W21" s="46">
        <v>674</v>
      </c>
      <c r="X21" s="45">
        <v>654</v>
      </c>
      <c r="Y21" s="44">
        <v>245</v>
      </c>
      <c r="Z21" s="29">
        <f t="shared" si="8"/>
        <v>245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43"/>
      <c r="B22" s="36">
        <v>90</v>
      </c>
      <c r="C22" s="42" t="s">
        <v>74</v>
      </c>
      <c r="D22" s="42" t="s">
        <v>75</v>
      </c>
      <c r="E22" s="42" t="s">
        <v>77</v>
      </c>
      <c r="F22" s="42"/>
      <c r="G22" s="41">
        <f t="shared" si="0"/>
        <v>831.2</v>
      </c>
      <c r="H22" s="102">
        <v>0.78125</v>
      </c>
      <c r="I22" s="40"/>
      <c r="J22" s="39">
        <f t="shared" si="1"/>
        <v>0</v>
      </c>
      <c r="K22" s="38">
        <f t="shared" si="2"/>
        <v>0</v>
      </c>
      <c r="L22" s="35">
        <f t="shared" si="3"/>
        <v>0.15625</v>
      </c>
      <c r="M22" s="37" t="str">
        <f t="shared" si="4"/>
        <v>DNS</v>
      </c>
      <c r="N22" s="36"/>
      <c r="O22" s="35">
        <f t="shared" si="5"/>
        <v>0.15625</v>
      </c>
      <c r="P22" s="34" t="str">
        <f t="shared" si="6"/>
        <v>DNS</v>
      </c>
      <c r="Q22" s="33" t="str">
        <f t="shared" si="7"/>
        <v>Exit</v>
      </c>
      <c r="R22" s="32">
        <v>632.4</v>
      </c>
      <c r="S22" s="32">
        <v>515.4</v>
      </c>
      <c r="T22" s="32">
        <v>463.4</v>
      </c>
      <c r="U22" s="32">
        <v>831.2</v>
      </c>
      <c r="V22" s="32">
        <v>651.79999999999995</v>
      </c>
      <c r="W22" s="32" t="s">
        <v>76</v>
      </c>
      <c r="X22" s="31">
        <v>520</v>
      </c>
      <c r="Y22" s="30">
        <v>100</v>
      </c>
      <c r="Z22" s="29">
        <f t="shared" si="8"/>
        <v>100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thickBot="1">
      <c r="A23" s="28"/>
      <c r="B23" s="21"/>
      <c r="C23" s="27"/>
      <c r="D23" s="27"/>
      <c r="E23" s="27"/>
      <c r="F23" s="27"/>
      <c r="G23" s="26">
        <f t="shared" si="0"/>
        <v>1</v>
      </c>
      <c r="H23" s="103">
        <v>0.77430555555555503</v>
      </c>
      <c r="I23" s="25"/>
      <c r="J23" s="24">
        <f t="shared" si="1"/>
        <v>0</v>
      </c>
      <c r="K23" s="23">
        <f t="shared" si="2"/>
        <v>0</v>
      </c>
      <c r="L23" s="20">
        <f t="shared" si="3"/>
        <v>0.15625</v>
      </c>
      <c r="M23" s="22" t="str">
        <f t="shared" si="4"/>
        <v>DNS</v>
      </c>
      <c r="N23" s="21"/>
      <c r="O23" s="20">
        <f t="shared" si="5"/>
        <v>0.15625</v>
      </c>
      <c r="P23" s="19" t="str">
        <f t="shared" si="6"/>
        <v>DNS</v>
      </c>
      <c r="Q23" s="33">
        <f t="shared" si="7"/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6">
        <v>1</v>
      </c>
      <c r="Y23" s="15">
        <v>0</v>
      </c>
      <c r="Z23" s="29">
        <f t="shared" si="8"/>
        <v>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>
      <c r="A24" s="3"/>
      <c r="B24" s="14"/>
      <c r="C24" s="13"/>
      <c r="D24" s="13"/>
      <c r="E24" s="1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3"/>
      <c r="Z25" s="3"/>
      <c r="AA25" s="3"/>
      <c r="AB25" s="3"/>
      <c r="AC25" s="3"/>
    </row>
    <row r="26" spans="1:44" s="6" customFormat="1" ht="12.75" customHeight="1">
      <c r="A26" s="3"/>
      <c r="B26" s="4"/>
      <c r="C26" s="3"/>
      <c r="D26" s="3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104">
        <f>H23</f>
        <v>0.77430555555555503</v>
      </c>
      <c r="I28" s="4"/>
      <c r="J28" s="4"/>
      <c r="K28" s="8"/>
      <c r="L28" s="8"/>
      <c r="M28" s="8"/>
      <c r="N28" s="8"/>
      <c r="O28" s="8"/>
      <c r="P28" s="8"/>
      <c r="Q28" s="8"/>
      <c r="R28" s="8"/>
      <c r="S28" s="7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5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/>
    <row r="998" spans="2:16" ht="12.75" customHeight="1"/>
    <row r="999" spans="2:16" ht="12.75" customHeight="1"/>
    <row r="1000" spans="2:16" ht="12.75" customHeight="1"/>
    <row r="1001" spans="2:16" ht="12.75" customHeight="1"/>
  </sheetData>
  <mergeCells count="1">
    <mergeCell ref="L4:M4"/>
  </mergeCells>
  <conditionalFormatting sqref="L7:M23">
    <cfRule type="expression" dxfId="17" priority="9">
      <formula>$M7=1</formula>
    </cfRule>
    <cfRule type="expression" dxfId="16" priority="10">
      <formula>$M7=2</formula>
    </cfRule>
    <cfRule type="expression" dxfId="15" priority="11">
      <formula>$M7=3</formula>
    </cfRule>
  </conditionalFormatting>
  <conditionalFormatting sqref="O7:P23">
    <cfRule type="expression" dxfId="14" priority="6">
      <formula>$P7=1</formula>
    </cfRule>
    <cfRule type="expression" dxfId="13" priority="7">
      <formula>$P7=2</formula>
    </cfRule>
    <cfRule type="expression" dxfId="12" priority="8">
      <formula>$P7=3</formula>
    </cfRule>
  </conditionalFormatting>
  <conditionalFormatting sqref="Z7:Z23">
    <cfRule type="expression" dxfId="11" priority="5">
      <formula>$Z7&lt;&gt;$Y7</formula>
    </cfRule>
  </conditionalFormatting>
  <conditionalFormatting sqref="H7:H23">
    <cfRule type="cellIs" dxfId="10" priority="1" operator="equal">
      <formula>0.78125</formula>
    </cfRule>
    <cfRule type="cellIs" dxfId="9" priority="2" operator="equal">
      <formula>0.777777777777778</formula>
    </cfRule>
    <cfRule type="cellIs" dxfId="8" priority="3" operator="equal">
      <formula>0.774305555555555</formula>
    </cfRule>
    <cfRule type="cellIs" dxfId="7" priority="4" operator="equal">
      <formula>0.770833333333333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999"/>
  <sheetViews>
    <sheetView topLeftCell="L1" workbookViewId="0">
      <selection activeCell="Z4" sqref="Z4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customWidth="1" outlineLevel="1"/>
    <col min="7" max="7" width="6.85546875" style="1" customWidth="1" outlineLevel="1"/>
    <col min="8" max="8" width="18" style="1" customWidth="1" outlineLevel="1"/>
    <col min="9" max="9" width="15.140625" style="1" customWidth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/>
      <c r="Q2" s="95" t="s">
        <v>61</v>
      </c>
      <c r="R2" s="13"/>
      <c r="S2" s="94" t="s">
        <v>3</v>
      </c>
      <c r="T2" s="93">
        <f>MAX(G7:G22)</f>
        <v>0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/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36526</v>
      </c>
      <c r="M4" s="106"/>
      <c r="O4" s="89" t="s">
        <v>1</v>
      </c>
      <c r="P4" s="88"/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1" si="0">IF($P$2=1,R7,0)+IF($P$2=2,S7,0)+IF($P$2=3,T7,0)+IF($P$2=4,U7,0)+IF($P$2=5,V7,0)+IF($P$2=6,W7,0)+IF($P$2=7,X7,0)</f>
        <v>0</v>
      </c>
      <c r="H7" s="61">
        <v>0.77430555555555547</v>
      </c>
      <c r="I7" s="58"/>
      <c r="J7" s="61">
        <f t="shared" ref="J7:J21" si="1">IF(I7&gt;0,I7-H7,0)</f>
        <v>0</v>
      </c>
      <c r="K7" s="60">
        <f t="shared" ref="K7:K21" si="2">(HOUR(J7)*3600)+(MINUTE(J7)*60)+SECOND(J7)</f>
        <v>0</v>
      </c>
      <c r="L7" s="35" t="str">
        <f t="shared" ref="L7:L21" si="3">IF(G7=0,"vælg vindbane",IF(I7=0,13500,K7+($T$2*$P$4-G7*$P$4))/24/60/60)</f>
        <v>vælg vindbane</v>
      </c>
      <c r="M7" s="37" t="str">
        <f t="shared" ref="M7:M21" si="4">IF(I7=0,"DNS",IF($P$2=0,"vindbane",RANK(L7,$L$7:$L$21,1)))</f>
        <v>DNS</v>
      </c>
      <c r="N7" s="36"/>
      <c r="O7" s="35" t="str">
        <f t="shared" ref="O7:O21" si="5">IF(G7=0,"vælg vindbane",IF(I7&gt;0,L7-($P$4*Y7)/24/60/60,13500/24/60/60))</f>
        <v>vælg vindbane</v>
      </c>
      <c r="P7" s="34" t="str">
        <f t="shared" ref="P7:P21" si="6">IF(I7=0,"DNS",RANK(O7,$O$7:$O$21,1))</f>
        <v>DNS</v>
      </c>
      <c r="Q7" s="33" t="str">
        <f t="shared" ref="Q7:Q18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0</v>
      </c>
      <c r="Z7" s="29">
        <f>IF(P7=1,Y7-30,IF(P7=2,Y7-20,IF(P7=3,Y7-10,Y7)))</f>
        <v>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0</v>
      </c>
      <c r="H8" s="53">
        <v>0.77430555555555547</v>
      </c>
      <c r="I8" s="54"/>
      <c r="J8" s="53">
        <f t="shared" si="1"/>
        <v>0</v>
      </c>
      <c r="K8" s="52">
        <f t="shared" si="2"/>
        <v>0</v>
      </c>
      <c r="L8" s="49" t="str">
        <f t="shared" si="3"/>
        <v>vælg vindbane</v>
      </c>
      <c r="M8" s="51" t="str">
        <f t="shared" si="4"/>
        <v>DNS</v>
      </c>
      <c r="N8" s="50"/>
      <c r="O8" s="49" t="str">
        <f t="shared" si="5"/>
        <v>vælg vindbane</v>
      </c>
      <c r="P8" s="48" t="str">
        <f t="shared" si="6"/>
        <v>DNS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0</v>
      </c>
      <c r="Z8" s="29">
        <f t="shared" ref="Z8:Z21" si="8">IF(P8=1,Y8-30,IF(P8=2,Y8-20,IF(P8=3,Y8-10,Y8)))</f>
        <v>0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436</v>
      </c>
      <c r="C9" s="56" t="s">
        <v>29</v>
      </c>
      <c r="D9" s="56" t="s">
        <v>30</v>
      </c>
      <c r="E9" s="56" t="s">
        <v>31</v>
      </c>
      <c r="F9" s="56" t="s">
        <v>28</v>
      </c>
      <c r="G9" s="55">
        <f t="shared" si="0"/>
        <v>0</v>
      </c>
      <c r="H9" s="53">
        <v>0.77430555555555503</v>
      </c>
      <c r="I9" s="54"/>
      <c r="J9" s="53">
        <f t="shared" si="1"/>
        <v>0</v>
      </c>
      <c r="K9" s="52">
        <f t="shared" si="2"/>
        <v>0</v>
      </c>
      <c r="L9" s="49" t="str">
        <f t="shared" si="3"/>
        <v>vælg vindbane</v>
      </c>
      <c r="M9" s="51" t="str">
        <f t="shared" si="4"/>
        <v>DNS</v>
      </c>
      <c r="N9" s="50"/>
      <c r="O9" s="49" t="str">
        <f t="shared" si="5"/>
        <v>vælg vindbane</v>
      </c>
      <c r="P9" s="48" t="str">
        <f t="shared" si="6"/>
        <v>DNS</v>
      </c>
      <c r="Q9" s="47" t="str">
        <f t="shared" si="7"/>
        <v>Isabel 2</v>
      </c>
      <c r="R9" s="46">
        <v>823.2</v>
      </c>
      <c r="S9" s="46">
        <v>655.8</v>
      </c>
      <c r="T9" s="46">
        <v>686.8</v>
      </c>
      <c r="U9" s="46">
        <v>1067.4000000000001</v>
      </c>
      <c r="V9" s="46">
        <v>808.6</v>
      </c>
      <c r="W9" s="46">
        <v>698.8</v>
      </c>
      <c r="X9" s="45">
        <v>663.8</v>
      </c>
      <c r="Y9" s="44">
        <v>0</v>
      </c>
      <c r="Z9" s="29">
        <f t="shared" si="8"/>
        <v>0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43"/>
      <c r="B10" s="36">
        <v>88</v>
      </c>
      <c r="C10" s="42" t="s">
        <v>32</v>
      </c>
      <c r="D10" s="42" t="s">
        <v>33</v>
      </c>
      <c r="E10" s="42" t="s">
        <v>34</v>
      </c>
      <c r="F10" s="42" t="s">
        <v>28</v>
      </c>
      <c r="G10" s="41">
        <f t="shared" si="0"/>
        <v>0</v>
      </c>
      <c r="H10" s="39">
        <v>0.77430555555555503</v>
      </c>
      <c r="I10" s="58"/>
      <c r="J10" s="39">
        <f t="shared" si="1"/>
        <v>0</v>
      </c>
      <c r="K10" s="38">
        <f t="shared" si="2"/>
        <v>0</v>
      </c>
      <c r="L10" s="35" t="str">
        <f t="shared" si="3"/>
        <v>vælg vindbane</v>
      </c>
      <c r="M10" s="37" t="str">
        <f t="shared" si="4"/>
        <v>DNS</v>
      </c>
      <c r="N10" s="36"/>
      <c r="O10" s="35" t="str">
        <f t="shared" si="5"/>
        <v>vælg vindbane</v>
      </c>
      <c r="P10" s="34" t="str">
        <f t="shared" si="6"/>
        <v>DNS</v>
      </c>
      <c r="Q10" s="33" t="str">
        <f t="shared" si="7"/>
        <v>Havheksen</v>
      </c>
      <c r="R10" s="59">
        <v>838.2</v>
      </c>
      <c r="S10" s="59">
        <v>660.4</v>
      </c>
      <c r="T10" s="59">
        <v>584.79999999999995</v>
      </c>
      <c r="U10" s="59">
        <v>1121.5999999999999</v>
      </c>
      <c r="V10" s="59">
        <v>846.4</v>
      </c>
      <c r="W10" s="59">
        <v>721.4</v>
      </c>
      <c r="X10" s="31">
        <v>668.2</v>
      </c>
      <c r="Y10" s="30">
        <v>0</v>
      </c>
      <c r="Z10" s="29">
        <f t="shared" si="8"/>
        <v>0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220</v>
      </c>
      <c r="C11" s="42" t="s">
        <v>35</v>
      </c>
      <c r="D11" s="42" t="s">
        <v>36</v>
      </c>
      <c r="E11" s="42" t="s">
        <v>37</v>
      </c>
      <c r="F11" s="42" t="s">
        <v>28</v>
      </c>
      <c r="G11" s="41">
        <f t="shared" si="0"/>
        <v>0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 t="str">
        <f t="shared" si="3"/>
        <v>vælg vindbane</v>
      </c>
      <c r="M11" s="37" t="str">
        <f t="shared" si="4"/>
        <v>DNS</v>
      </c>
      <c r="N11" s="36"/>
      <c r="O11" s="35" t="str">
        <f t="shared" si="5"/>
        <v>vælg vindbane</v>
      </c>
      <c r="P11" s="34" t="str">
        <f t="shared" si="6"/>
        <v>DNS</v>
      </c>
      <c r="Q11" s="33" t="str">
        <f t="shared" si="7"/>
        <v>Rap</v>
      </c>
      <c r="R11" s="59">
        <v>802.2</v>
      </c>
      <c r="S11" s="59">
        <v>655.6</v>
      </c>
      <c r="T11" s="59">
        <v>590.6</v>
      </c>
      <c r="U11" s="59">
        <v>1038.2</v>
      </c>
      <c r="V11" s="59">
        <v>804.4</v>
      </c>
      <c r="W11" s="59">
        <v>706.2</v>
      </c>
      <c r="X11" s="31">
        <v>661.4</v>
      </c>
      <c r="Y11" s="30">
        <v>0</v>
      </c>
      <c r="Z11" s="29">
        <f t="shared" si="8"/>
        <v>0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57"/>
      <c r="B12" s="50">
        <v>272</v>
      </c>
      <c r="C12" s="56" t="s">
        <v>35</v>
      </c>
      <c r="D12" s="56" t="s">
        <v>38</v>
      </c>
      <c r="E12" s="56" t="s">
        <v>47</v>
      </c>
      <c r="F12" s="56" t="s">
        <v>28</v>
      </c>
      <c r="G12" s="55">
        <f t="shared" si="0"/>
        <v>0</v>
      </c>
      <c r="H12" s="53">
        <v>0.77430555555555503</v>
      </c>
      <c r="I12" s="54"/>
      <c r="J12" s="53">
        <f t="shared" si="1"/>
        <v>0</v>
      </c>
      <c r="K12" s="52">
        <f t="shared" si="2"/>
        <v>0</v>
      </c>
      <c r="L12" s="49" t="str">
        <f t="shared" si="3"/>
        <v>vælg vindbane</v>
      </c>
      <c r="M12" s="51" t="str">
        <f t="shared" si="4"/>
        <v>DNS</v>
      </c>
      <c r="N12" s="50"/>
      <c r="O12" s="49" t="str">
        <f t="shared" si="5"/>
        <v>vælg vindbane</v>
      </c>
      <c r="P12" s="48" t="str">
        <f t="shared" si="6"/>
        <v>DNS</v>
      </c>
      <c r="Q12" s="47" t="str">
        <f t="shared" si="7"/>
        <v>Rup</v>
      </c>
      <c r="R12" s="46">
        <v>802.2</v>
      </c>
      <c r="S12" s="46">
        <v>655.6</v>
      </c>
      <c r="T12" s="46">
        <v>590.6</v>
      </c>
      <c r="U12" s="46">
        <v>1038.2</v>
      </c>
      <c r="V12" s="46">
        <v>804.4</v>
      </c>
      <c r="W12" s="46">
        <v>706.2</v>
      </c>
      <c r="X12" s="45">
        <v>661.4</v>
      </c>
      <c r="Y12" s="44">
        <v>0</v>
      </c>
      <c r="Z12" s="29">
        <f t="shared" si="8"/>
        <v>0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135</v>
      </c>
      <c r="C13" s="42" t="s">
        <v>39</v>
      </c>
      <c r="D13" s="42" t="s">
        <v>52</v>
      </c>
      <c r="E13" s="42" t="s">
        <v>64</v>
      </c>
      <c r="F13" s="42" t="s">
        <v>28</v>
      </c>
      <c r="G13" s="41">
        <f t="shared" si="0"/>
        <v>0</v>
      </c>
      <c r="H13" s="39">
        <v>0.77430555555555503</v>
      </c>
      <c r="I13" s="58"/>
      <c r="J13" s="39">
        <f t="shared" si="1"/>
        <v>0</v>
      </c>
      <c r="K13" s="38">
        <f t="shared" si="2"/>
        <v>0</v>
      </c>
      <c r="L13" s="35" t="str">
        <f t="shared" si="3"/>
        <v>vælg vindbane</v>
      </c>
      <c r="M13" s="37" t="str">
        <f t="shared" si="4"/>
        <v>DNS</v>
      </c>
      <c r="N13" s="36"/>
      <c r="O13" s="35" t="str">
        <f t="shared" si="5"/>
        <v>vælg vindbane</v>
      </c>
      <c r="P13" s="34" t="str">
        <f t="shared" si="6"/>
        <v>DNS</v>
      </c>
      <c r="Q13" s="33" t="str">
        <f t="shared" si="7"/>
        <v>Ichi Ban</v>
      </c>
      <c r="R13" s="59">
        <v>727.6</v>
      </c>
      <c r="S13" s="59">
        <v>593.6</v>
      </c>
      <c r="T13" s="59">
        <v>525.4</v>
      </c>
      <c r="U13" s="59">
        <v>959.6</v>
      </c>
      <c r="V13" s="59">
        <v>750.4</v>
      </c>
      <c r="W13" s="59">
        <v>653.6</v>
      </c>
      <c r="X13" s="31">
        <v>596.6</v>
      </c>
      <c r="Y13" s="30">
        <v>0</v>
      </c>
      <c r="Z13" s="29">
        <f t="shared" si="8"/>
        <v>0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153</v>
      </c>
      <c r="C14" s="42" t="s">
        <v>51</v>
      </c>
      <c r="D14" s="42" t="s">
        <v>63</v>
      </c>
      <c r="E14" s="42" t="s">
        <v>40</v>
      </c>
      <c r="F14" s="42" t="s">
        <v>28</v>
      </c>
      <c r="G14" s="41">
        <f t="shared" si="0"/>
        <v>0</v>
      </c>
      <c r="H14" s="39">
        <v>0.77430555555555503</v>
      </c>
      <c r="I14" s="58"/>
      <c r="J14" s="39">
        <f t="shared" si="1"/>
        <v>0</v>
      </c>
      <c r="K14" s="38">
        <f t="shared" si="2"/>
        <v>0</v>
      </c>
      <c r="L14" s="35" t="str">
        <f t="shared" si="3"/>
        <v>vælg vindbane</v>
      </c>
      <c r="M14" s="37" t="str">
        <f t="shared" si="4"/>
        <v>DNS</v>
      </c>
      <c r="N14" s="36"/>
      <c r="O14" s="35" t="str">
        <f t="shared" si="5"/>
        <v>vælg vindbane</v>
      </c>
      <c r="P14" s="34" t="str">
        <f t="shared" si="6"/>
        <v>DNS</v>
      </c>
      <c r="Q14" s="33" t="str">
        <f t="shared" si="7"/>
        <v>Tøf Tøf</v>
      </c>
      <c r="R14" s="32">
        <v>744.4</v>
      </c>
      <c r="S14" s="32">
        <v>612.20000000000005</v>
      </c>
      <c r="T14" s="32">
        <v>533</v>
      </c>
      <c r="U14" s="32">
        <v>967.2</v>
      </c>
      <c r="V14" s="32">
        <v>777</v>
      </c>
      <c r="W14" s="32">
        <v>667.4</v>
      </c>
      <c r="X14" s="31">
        <v>612.20000000000005</v>
      </c>
      <c r="Y14" s="30">
        <v>0</v>
      </c>
      <c r="Z14" s="29">
        <f t="shared" si="8"/>
        <v>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57"/>
      <c r="B15" s="50">
        <v>100</v>
      </c>
      <c r="C15" s="56" t="s">
        <v>48</v>
      </c>
      <c r="D15" s="56" t="s">
        <v>50</v>
      </c>
      <c r="E15" s="56" t="s">
        <v>49</v>
      </c>
      <c r="F15" s="56" t="s">
        <v>28</v>
      </c>
      <c r="G15" s="55">
        <f t="shared" si="0"/>
        <v>0</v>
      </c>
      <c r="H15" s="53">
        <v>0.77430555555555503</v>
      </c>
      <c r="I15" s="54"/>
      <c r="J15" s="53">
        <f t="shared" si="1"/>
        <v>0</v>
      </c>
      <c r="K15" s="52">
        <f t="shared" si="2"/>
        <v>0</v>
      </c>
      <c r="L15" s="49" t="str">
        <f t="shared" si="3"/>
        <v>vælg vindbane</v>
      </c>
      <c r="M15" s="51" t="str">
        <f t="shared" si="4"/>
        <v>DNS</v>
      </c>
      <c r="N15" s="50"/>
      <c r="O15" s="49" t="str">
        <f t="shared" si="5"/>
        <v>vælg vindbane</v>
      </c>
      <c r="P15" s="48" t="str">
        <f t="shared" si="6"/>
        <v>DNS</v>
      </c>
      <c r="Q15" s="47" t="str">
        <f t="shared" si="7"/>
        <v>Vento</v>
      </c>
      <c r="R15" s="46">
        <v>770.8</v>
      </c>
      <c r="S15" s="46">
        <v>606.6</v>
      </c>
      <c r="T15" s="46">
        <v>537.4</v>
      </c>
      <c r="U15" s="46">
        <v>1010</v>
      </c>
      <c r="V15" s="46">
        <v>756.2</v>
      </c>
      <c r="W15" s="46">
        <v>648.79999999999995</v>
      </c>
      <c r="X15" s="45">
        <v>614</v>
      </c>
      <c r="Y15" s="44">
        <v>0</v>
      </c>
      <c r="Z15" s="29">
        <f t="shared" si="8"/>
        <v>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225</v>
      </c>
      <c r="C16" s="42" t="s">
        <v>41</v>
      </c>
      <c r="D16" s="42" t="s">
        <v>42</v>
      </c>
      <c r="E16" s="42" t="s">
        <v>43</v>
      </c>
      <c r="F16" s="42" t="s">
        <v>28</v>
      </c>
      <c r="G16" s="41">
        <f t="shared" si="0"/>
        <v>0</v>
      </c>
      <c r="H16" s="39">
        <v>0.77430555555555503</v>
      </c>
      <c r="I16" s="58"/>
      <c r="J16" s="39">
        <f t="shared" si="1"/>
        <v>0</v>
      </c>
      <c r="K16" s="38">
        <f t="shared" si="2"/>
        <v>0</v>
      </c>
      <c r="L16" s="35" t="str">
        <f t="shared" si="3"/>
        <v>vælg vindbane</v>
      </c>
      <c r="M16" s="37" t="str">
        <f t="shared" si="4"/>
        <v>DNS</v>
      </c>
      <c r="N16" s="36"/>
      <c r="O16" s="35" t="str">
        <f t="shared" si="5"/>
        <v>vælg vindbane</v>
      </c>
      <c r="P16" s="34" t="str">
        <f t="shared" si="6"/>
        <v>DNS</v>
      </c>
      <c r="Q16" s="33" t="str">
        <f t="shared" si="7"/>
        <v>X-Mamse</v>
      </c>
      <c r="R16" s="32">
        <v>782.6</v>
      </c>
      <c r="S16" s="32">
        <v>627.79999999999995</v>
      </c>
      <c r="T16" s="32">
        <v>558.4</v>
      </c>
      <c r="U16" s="32">
        <v>1018.4</v>
      </c>
      <c r="V16" s="32">
        <v>781.6</v>
      </c>
      <c r="W16" s="32">
        <v>681.8</v>
      </c>
      <c r="X16" s="31">
        <v>633.79999999999995</v>
      </c>
      <c r="Y16" s="30">
        <v>0</v>
      </c>
      <c r="Z16" s="29">
        <f t="shared" si="8"/>
        <v>0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90</v>
      </c>
      <c r="C17" s="56" t="s">
        <v>44</v>
      </c>
      <c r="D17" s="56" t="s">
        <v>45</v>
      </c>
      <c r="E17" s="56" t="s">
        <v>46</v>
      </c>
      <c r="F17" s="56" t="s">
        <v>28</v>
      </c>
      <c r="G17" s="55">
        <f t="shared" si="0"/>
        <v>0</v>
      </c>
      <c r="H17" s="53">
        <v>0.77430555555555503</v>
      </c>
      <c r="I17" s="54"/>
      <c r="J17" s="53">
        <f t="shared" si="1"/>
        <v>0</v>
      </c>
      <c r="K17" s="52">
        <f t="shared" si="2"/>
        <v>0</v>
      </c>
      <c r="L17" s="49" t="str">
        <f t="shared" si="3"/>
        <v>vælg vindbane</v>
      </c>
      <c r="M17" s="51" t="str">
        <f t="shared" si="4"/>
        <v>DNS</v>
      </c>
      <c r="N17" s="50"/>
      <c r="O17" s="49" t="str">
        <f t="shared" si="5"/>
        <v>vælg vindbane</v>
      </c>
      <c r="P17" s="48" t="str">
        <f t="shared" si="6"/>
        <v>DNS</v>
      </c>
      <c r="Q17" s="47" t="str">
        <f t="shared" si="7"/>
        <v>Giraffen</v>
      </c>
      <c r="R17" s="46">
        <v>737</v>
      </c>
      <c r="S17" s="46">
        <v>570.4</v>
      </c>
      <c r="T17" s="46">
        <v>502</v>
      </c>
      <c r="U17" s="46">
        <v>980.8</v>
      </c>
      <c r="V17" s="46">
        <v>723.2</v>
      </c>
      <c r="W17" s="46">
        <v>615.20000000000005</v>
      </c>
      <c r="X17" s="45">
        <v>578.4</v>
      </c>
      <c r="Y17" s="44">
        <v>0</v>
      </c>
      <c r="Z17" s="29">
        <f t="shared" si="8"/>
        <v>0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 t="s">
        <v>68</v>
      </c>
      <c r="C18" s="42" t="s">
        <v>65</v>
      </c>
      <c r="D18" s="42" t="s">
        <v>67</v>
      </c>
      <c r="E18" s="42" t="s">
        <v>66</v>
      </c>
      <c r="F18" s="42"/>
      <c r="G18" s="41">
        <f t="shared" si="0"/>
        <v>0</v>
      </c>
      <c r="H18" s="39">
        <v>0.77430555555555503</v>
      </c>
      <c r="I18" s="40"/>
      <c r="J18" s="39">
        <f t="shared" si="1"/>
        <v>0</v>
      </c>
      <c r="K18" s="38">
        <f t="shared" si="2"/>
        <v>0</v>
      </c>
      <c r="L18" s="35" t="str">
        <f t="shared" si="3"/>
        <v>vælg vindbane</v>
      </c>
      <c r="M18" s="37" t="str">
        <f t="shared" si="4"/>
        <v>DNS</v>
      </c>
      <c r="N18" s="36"/>
      <c r="O18" s="35" t="str">
        <f t="shared" si="5"/>
        <v>vælg vindbane</v>
      </c>
      <c r="P18" s="34" t="str">
        <f t="shared" si="6"/>
        <v>DNS</v>
      </c>
      <c r="Q18" s="33" t="str">
        <f t="shared" si="7"/>
        <v>????</v>
      </c>
      <c r="R18" s="32">
        <v>705</v>
      </c>
      <c r="S18" s="32">
        <v>555</v>
      </c>
      <c r="T18" s="32">
        <v>489</v>
      </c>
      <c r="U18" s="32">
        <v>927</v>
      </c>
      <c r="V18" s="32">
        <v>695</v>
      </c>
      <c r="W18" s="32">
        <v>591</v>
      </c>
      <c r="X18" s="31">
        <v>561</v>
      </c>
      <c r="Y18" s="30">
        <v>0</v>
      </c>
      <c r="Z18" s="29">
        <f t="shared" si="8"/>
        <v>0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/>
      <c r="C19" s="56"/>
      <c r="D19" s="56"/>
      <c r="E19" s="56"/>
      <c r="F19" s="56"/>
      <c r="G19" s="55">
        <f t="shared" si="0"/>
        <v>0</v>
      </c>
      <c r="H19" s="53">
        <v>0.77430555555555503</v>
      </c>
      <c r="I19" s="54"/>
      <c r="J19" s="53">
        <f t="shared" si="1"/>
        <v>0</v>
      </c>
      <c r="K19" s="52">
        <f t="shared" si="2"/>
        <v>0</v>
      </c>
      <c r="L19" s="49" t="str">
        <f t="shared" si="3"/>
        <v>vælg vindbane</v>
      </c>
      <c r="M19" s="51" t="str">
        <f t="shared" si="4"/>
        <v>DNS</v>
      </c>
      <c r="N19" s="50"/>
      <c r="O19" s="49" t="str">
        <f t="shared" si="5"/>
        <v>vælg vindbane</v>
      </c>
      <c r="P19" s="48" t="str">
        <f t="shared" si="6"/>
        <v>DNS</v>
      </c>
      <c r="Q19" s="47"/>
      <c r="R19" s="46">
        <v>1</v>
      </c>
      <c r="S19" s="46">
        <v>1</v>
      </c>
      <c r="T19" s="46">
        <v>1</v>
      </c>
      <c r="U19" s="46">
        <v>1</v>
      </c>
      <c r="V19" s="46">
        <v>1</v>
      </c>
      <c r="W19" s="46">
        <v>1</v>
      </c>
      <c r="X19" s="45">
        <v>1</v>
      </c>
      <c r="Y19" s="44">
        <v>0</v>
      </c>
      <c r="Z19" s="29">
        <f t="shared" si="8"/>
        <v>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/>
      <c r="C20" s="42"/>
      <c r="D20" s="42"/>
      <c r="E20" s="42"/>
      <c r="F20" s="42"/>
      <c r="G20" s="41">
        <f t="shared" si="0"/>
        <v>0</v>
      </c>
      <c r="H20" s="39">
        <v>0.77430555555555503</v>
      </c>
      <c r="I20" s="40"/>
      <c r="J20" s="39">
        <f t="shared" si="1"/>
        <v>0</v>
      </c>
      <c r="K20" s="38">
        <f t="shared" si="2"/>
        <v>0</v>
      </c>
      <c r="L20" s="35" t="str">
        <f t="shared" si="3"/>
        <v>vælg vindbane</v>
      </c>
      <c r="M20" s="37" t="str">
        <f t="shared" si="4"/>
        <v>DNS</v>
      </c>
      <c r="N20" s="36"/>
      <c r="O20" s="35" t="str">
        <f t="shared" si="5"/>
        <v>vælg vindbane</v>
      </c>
      <c r="P20" s="34" t="str">
        <f t="shared" si="6"/>
        <v>DNS</v>
      </c>
      <c r="Q20" s="33"/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1">
        <v>1</v>
      </c>
      <c r="Y20" s="30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 thickBot="1">
      <c r="A21" s="28"/>
      <c r="B21" s="21"/>
      <c r="C21" s="27"/>
      <c r="D21" s="27"/>
      <c r="E21" s="27"/>
      <c r="F21" s="27"/>
      <c r="G21" s="26">
        <f t="shared" si="0"/>
        <v>0</v>
      </c>
      <c r="H21" s="24">
        <v>0.77430555555555503</v>
      </c>
      <c r="I21" s="25"/>
      <c r="J21" s="24">
        <f t="shared" si="1"/>
        <v>0</v>
      </c>
      <c r="K21" s="23">
        <f t="shared" si="2"/>
        <v>0</v>
      </c>
      <c r="L21" s="20" t="str">
        <f t="shared" si="3"/>
        <v>vælg vindbane</v>
      </c>
      <c r="M21" s="22" t="str">
        <f t="shared" si="4"/>
        <v>DNS</v>
      </c>
      <c r="N21" s="21"/>
      <c r="O21" s="20" t="str">
        <f t="shared" si="5"/>
        <v>vælg vindbane</v>
      </c>
      <c r="P21" s="19" t="str">
        <f t="shared" si="6"/>
        <v>DNS</v>
      </c>
      <c r="Q21" s="18"/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6">
        <v>1</v>
      </c>
      <c r="Y21" s="15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3"/>
      <c r="B22" s="14"/>
      <c r="C22" s="13"/>
      <c r="D22" s="13"/>
      <c r="E22" s="13"/>
      <c r="F22" s="3"/>
      <c r="G22" s="12"/>
      <c r="H22" s="11"/>
      <c r="I22" s="11"/>
      <c r="J22" s="11"/>
      <c r="K22" s="10"/>
      <c r="L22" s="9"/>
      <c r="M22" s="4"/>
      <c r="N22" s="4"/>
      <c r="O22" s="9"/>
      <c r="P22" s="4"/>
      <c r="Q22" s="3"/>
      <c r="R22" s="8"/>
      <c r="S22" s="8"/>
      <c r="T22" s="8"/>
      <c r="U22" s="8"/>
      <c r="V22" s="8"/>
      <c r="W22" s="8"/>
      <c r="X22" s="8"/>
      <c r="Y22" s="3"/>
      <c r="Z22" s="3"/>
      <c r="AA22" s="3"/>
      <c r="AB22" s="3"/>
      <c r="AC22" s="3"/>
    </row>
    <row r="23" spans="1:44" s="6" customFormat="1" ht="12.75" customHeight="1">
      <c r="A23" s="3"/>
      <c r="B23" s="4"/>
      <c r="C23" s="3"/>
      <c r="D23" s="3"/>
      <c r="E23" s="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4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  <c r="S24" s="5"/>
      <c r="T24" s="5"/>
      <c r="U24" s="5"/>
      <c r="V24" s="5"/>
      <c r="W24" s="5"/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4" s="6" customFormat="1" ht="12.75" customHeight="1">
      <c r="A25" s="3"/>
      <c r="B25" s="4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8"/>
      <c r="L26" s="8"/>
      <c r="M26" s="8"/>
      <c r="N26" s="8"/>
      <c r="O26" s="8"/>
      <c r="P26" s="8"/>
      <c r="Q26" s="8"/>
      <c r="R26" s="8"/>
      <c r="S26" s="7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5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/>
    <row r="996" spans="2:16" ht="12.75" customHeight="1"/>
    <row r="997" spans="2:16" ht="12.75" customHeight="1"/>
    <row r="998" spans="2:16" ht="12.75" customHeight="1"/>
    <row r="999" spans="2:16" ht="12.75" customHeight="1"/>
  </sheetData>
  <mergeCells count="1">
    <mergeCell ref="L4:M4"/>
  </mergeCells>
  <conditionalFormatting sqref="L7:M21">
    <cfRule type="expression" dxfId="6" priority="5">
      <formula>$M7=1</formula>
    </cfRule>
    <cfRule type="expression" dxfId="5" priority="6">
      <formula>$M7=2</formula>
    </cfRule>
    <cfRule type="expression" dxfId="4" priority="7">
      <formula>$M7=3</formula>
    </cfRule>
  </conditionalFormatting>
  <conditionalFormatting sqref="O7:P21">
    <cfRule type="expression" dxfId="3" priority="2">
      <formula>$P7=1</formula>
    </cfRule>
    <cfRule type="expression" dxfId="2" priority="3">
      <formula>$P7=2</formula>
    </cfRule>
    <cfRule type="expression" dxfId="1" priority="4">
      <formula>$P7=3</formula>
    </cfRule>
  </conditionalFormatting>
  <conditionalFormatting sqref="Z7:Z21">
    <cfRule type="expression" dxfId="0" priority="1">
      <formula>$Z7&lt;&gt;$Y7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02-05-2023</vt:lpstr>
      <vt:lpstr>16-05-2023 HÅRD</vt:lpstr>
      <vt:lpstr>23-05-2023</vt:lpstr>
      <vt:lpstr>30-05-2023</vt:lpstr>
      <vt:lpstr>06-06-2023</vt:lpstr>
      <vt:lpstr>13-06-2023</vt:lpstr>
      <vt:lpstr>20-06-2023</vt:lpstr>
      <vt:lpstr>Skabelon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sejlklub</cp:lastModifiedBy>
  <dcterms:created xsi:type="dcterms:W3CDTF">2001-02-23T03:42:25Z</dcterms:created>
  <dcterms:modified xsi:type="dcterms:W3CDTF">2023-06-20T19:22:22Z</dcterms:modified>
</cp:coreProperties>
</file>