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150621" sheetId="45" r:id="rId1"/>
    <sheet name="Ark9" sheetId="44" r:id="rId2"/>
    <sheet name="Ark1" sheetId="23" r:id="rId3"/>
    <sheet name="Ark2" sheetId="38" r:id="rId4"/>
    <sheet name="Ark3" sheetId="39" r:id="rId5"/>
    <sheet name="Ark4" sheetId="40" r:id="rId6"/>
    <sheet name="Ark5" sheetId="41" r:id="rId7"/>
    <sheet name="Ark8" sheetId="43" r:id="rId8"/>
    <sheet name="Ark7" sheetId="42" r:id="rId9"/>
    <sheet name="Ark6" sheetId="37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5"/>
  <c r="O28" l="1"/>
  <c r="N28"/>
  <c r="M28"/>
  <c r="J28"/>
  <c r="K28" s="1"/>
  <c r="G28"/>
  <c r="L28" s="1"/>
  <c r="O27"/>
  <c r="J27"/>
  <c r="K27" s="1"/>
  <c r="G27"/>
  <c r="O22"/>
  <c r="J22"/>
  <c r="K22" s="1"/>
  <c r="G22"/>
  <c r="J21"/>
  <c r="K21" s="1"/>
  <c r="G21"/>
  <c r="N20"/>
  <c r="M20"/>
  <c r="K20"/>
  <c r="G20"/>
  <c r="L20" s="1"/>
  <c r="J19"/>
  <c r="K19" s="1"/>
  <c r="G19"/>
  <c r="J18"/>
  <c r="K18" s="1"/>
  <c r="O17"/>
  <c r="J17"/>
  <c r="K17" s="1"/>
  <c r="G17"/>
  <c r="O16"/>
  <c r="J16"/>
  <c r="K16" s="1"/>
  <c r="G16"/>
  <c r="O15"/>
  <c r="J15"/>
  <c r="K15" s="1"/>
  <c r="G15"/>
  <c r="O14"/>
  <c r="J14"/>
  <c r="K14" s="1"/>
  <c r="G14"/>
  <c r="O13"/>
  <c r="J13"/>
  <c r="K13" s="1"/>
  <c r="G13"/>
  <c r="O12"/>
  <c r="J12"/>
  <c r="K12" s="1"/>
  <c r="G12"/>
  <c r="O11"/>
  <c r="N11"/>
  <c r="M11"/>
  <c r="J11"/>
  <c r="K11" s="1"/>
  <c r="G11"/>
  <c r="L11" s="1"/>
  <c r="O10"/>
  <c r="N10"/>
  <c r="M10"/>
  <c r="J10"/>
  <c r="K10" s="1"/>
  <c r="G10"/>
  <c r="L10" s="1"/>
  <c r="O9"/>
  <c r="J9"/>
  <c r="K9" s="1"/>
  <c r="G9"/>
  <c r="O8"/>
  <c r="N8"/>
  <c r="M8"/>
  <c r="J8"/>
  <c r="K8" s="1"/>
  <c r="G8"/>
  <c r="L8" s="1"/>
  <c r="J7"/>
  <c r="K7" s="1"/>
  <c r="G7"/>
  <c r="K4" l="1"/>
  <c r="L12" s="1"/>
  <c r="L18" l="1"/>
  <c r="L17"/>
  <c r="L13"/>
  <c r="L27"/>
  <c r="L21"/>
  <c r="L15"/>
  <c r="L19"/>
  <c r="L9"/>
  <c r="L16"/>
  <c r="L22"/>
  <c r="L7"/>
  <c r="L14"/>
  <c r="N17" l="1"/>
  <c r="M17"/>
  <c r="N27"/>
  <c r="N18"/>
  <c r="M27"/>
  <c r="M18"/>
  <c r="N13"/>
  <c r="M13"/>
  <c r="N16"/>
  <c r="M16"/>
  <c r="N19"/>
  <c r="M15"/>
  <c r="M12"/>
  <c r="N7"/>
  <c r="M19"/>
  <c r="N21"/>
  <c r="M7"/>
  <c r="N12"/>
  <c r="M14"/>
  <c r="M22"/>
  <c r="N9"/>
  <c r="N22"/>
  <c r="N14"/>
  <c r="M21"/>
  <c r="N15"/>
  <c r="M9"/>
</calcChain>
</file>

<file path=xl/sharedStrings.xml><?xml version="1.0" encoding="utf-8"?>
<sst xmlns="http://schemas.openxmlformats.org/spreadsheetml/2006/main" count="127" uniqueCount="78">
  <si>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</si>
  <si>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</si>
  <si>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</si>
  <si>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</si>
  <si>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</si>
  <si>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</si>
  <si>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</si>
  <si>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</si>
  <si>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</si>
  <si>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</si>
  <si>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</si>
  <si>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</si>
  <si>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</si>
  <si>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</si>
  <si>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</si>
  <si>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</si>
  <si>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</si>
  <si>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</si>
  <si>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</si>
  <si>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</si>
  <si>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</si>
  <si>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</si>
  <si>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</si>
  <si>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</si>
  <si>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</si>
  <si>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</si>
  <si>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</si>
  <si>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</si>
  <si>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</si>
  <si>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</si>
  <si>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</si>
  <si>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</si>
  <si>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</si>
  <si>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</si>
  <si>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</si>
  <si>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</si>
  <si>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Rip</t>
  </si>
  <si>
    <t>Rap</t>
  </si>
  <si>
    <t>Rup</t>
  </si>
  <si>
    <t>X 79</t>
  </si>
  <si>
    <t>Torben Lorenzen</t>
  </si>
  <si>
    <t>Peter Vind Larsen</t>
  </si>
  <si>
    <t>Peter Lund Lorentsen</t>
  </si>
  <si>
    <t>Start nr 1</t>
  </si>
  <si>
    <t>Start nr 2</t>
  </si>
  <si>
    <t>Xeppo</t>
  </si>
  <si>
    <t>X-Mamse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</si>
  <si>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</si>
  <si>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</si>
  <si>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</si>
  <si>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</si>
  <si>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</si>
  <si>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</si>
  <si>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</si>
  <si>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</si>
  <si>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</si>
  <si>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</si>
  <si>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</si>
  <si>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</si>
  <si>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</si>
  <si>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</si>
  <si>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</si>
  <si>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Per  Stub Olsen</t>
  </si>
  <si>
    <t>Christian Saaby Simonsen</t>
  </si>
  <si>
    <t>Bent de Jong</t>
  </si>
  <si>
    <t>Maxi 909</t>
  </si>
  <si>
    <t>Havheksen</t>
  </si>
  <si>
    <t>Rataxes</t>
  </si>
  <si>
    <t>Alvin Anker Bang</t>
  </si>
  <si>
    <t>Express</t>
  </si>
  <si>
    <t>Fredericia og Strib Bådeklubs tirsdagssejlads 2021</t>
  </si>
  <si>
    <t>H båd</t>
  </si>
  <si>
    <t>Kurt Jepsen</t>
  </si>
  <si>
    <t>Erik Schibsbye</t>
  </si>
  <si>
    <t>HR 352</t>
  </si>
  <si>
    <t>Esmeralda</t>
  </si>
  <si>
    <t>Elvstrøm 1/4</t>
  </si>
  <si>
    <t>Foxi Lady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</si>
</sst>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21" fontId="0" fillId="0" borderId="9" xfId="0" applyNumberFormat="1" applyFill="1" applyBorder="1" applyAlignment="1">
      <alignment horizontal="center" vertical="center"/>
    </xf>
    <xf numFmtId="168" fontId="0" fillId="0" borderId="12" xfId="0" applyNumberFormat="1" applyFill="1" applyBorder="1"/>
    <xf numFmtId="168" fontId="0" fillId="0" borderId="7" xfId="0" applyNumberForma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1000-sep (2 dec)" xfId="1" builtinId="3"/>
    <cellStyle name="Advarselstekst" xfId="3" builtinId="11"/>
    <cellStyle name="Euro" xfId="2"/>
    <cellStyle name="Normal" xfId="0" builtinId="0"/>
  </cellStyles>
  <dxfs count="4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xmlns="" id="{633EAE84-AC0F-4072-964F-D0C45FD01F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438150</xdr:colOff>
      <xdr:row>0</xdr:row>
      <xdr:rowOff>85725</xdr:rowOff>
    </xdr:from>
    <xdr:to>
      <xdr:col>9</xdr:col>
      <xdr:colOff>85725</xdr:colOff>
      <xdr:row>0</xdr:row>
      <xdr:rowOff>121158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xmlns="" id="{DE3F07CC-7B04-4348-9214-BC76D485C535}"/>
            </a:ext>
          </a:extLst>
        </xdr:cNvPr>
        <xdr:cNvSpPr>
          <a:spLocks noChangeAspect="1" noChangeArrowheads="1"/>
        </xdr:cNvSpPr>
      </xdr:nvSpPr>
      <xdr:spPr bwMode="auto">
        <a:xfrm>
          <a:off x="5429250" y="85725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79"/>
  <sheetViews>
    <sheetView showZeros="0" tabSelected="1" topLeftCell="E6" zoomScaleNormal="100" workbookViewId="0">
      <selection activeCell="I28" sqref="I28"/>
    </sheetView>
  </sheetViews>
  <sheetFormatPr defaultRowHeight="12.75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91" t="s">
        <v>70</v>
      </c>
      <c r="B1" s="92"/>
      <c r="C1" s="92"/>
      <c r="D1" s="92"/>
      <c r="E1" s="92"/>
      <c r="F1" s="92"/>
      <c r="G1" s="92"/>
      <c r="H1" s="92"/>
      <c r="I1" s="26"/>
      <c r="J1" s="26"/>
      <c r="K1" s="26"/>
      <c r="L1" s="41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>
      <c r="A2" s="92"/>
      <c r="B2" s="92"/>
      <c r="C2" s="92"/>
      <c r="D2" s="92"/>
      <c r="E2" s="92"/>
      <c r="F2" s="92"/>
      <c r="G2" s="92"/>
      <c r="H2" s="92"/>
      <c r="I2" s="26"/>
      <c r="J2" s="35" t="s">
        <v>30</v>
      </c>
      <c r="K2" s="55">
        <v>4</v>
      </c>
      <c r="L2" s="56" t="s">
        <v>58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90">
        <v>6.9</v>
      </c>
      <c r="L3" s="41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>
      <c r="B4" s="26"/>
      <c r="G4" s="45" t="s">
        <v>27</v>
      </c>
      <c r="H4" s="48">
        <v>44362</v>
      </c>
      <c r="I4" s="30"/>
      <c r="J4" s="51" t="s">
        <v>28</v>
      </c>
      <c r="K4" s="52">
        <f>MAX(G7:G31)</f>
        <v>1121.5999999999999</v>
      </c>
      <c r="L4" s="41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>
      <c r="B5" s="26"/>
      <c r="C5" s="20" t="s">
        <v>43</v>
      </c>
      <c r="G5" s="26"/>
      <c r="H5" s="26"/>
      <c r="I5" s="26"/>
      <c r="J5" s="54" t="s">
        <v>57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49" t="s">
        <v>50</v>
      </c>
      <c r="J6" s="36" t="s">
        <v>15</v>
      </c>
      <c r="K6" s="34" t="s">
        <v>14</v>
      </c>
      <c r="L6" s="34" t="s">
        <v>13</v>
      </c>
      <c r="M6" s="25" t="s">
        <v>48</v>
      </c>
      <c r="N6" s="25" t="s">
        <v>47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86" t="s">
        <v>49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7" customFormat="1" ht="12.75" customHeight="1">
      <c r="A7" s="59">
        <v>1</v>
      </c>
      <c r="B7" s="60">
        <v>27</v>
      </c>
      <c r="C7" s="61" t="s">
        <v>32</v>
      </c>
      <c r="D7" s="61" t="s">
        <v>52</v>
      </c>
      <c r="E7" s="61" t="s">
        <v>53</v>
      </c>
      <c r="F7" s="61" t="s">
        <v>20</v>
      </c>
      <c r="G7" s="62">
        <f>IF(K2=1,P7,0)+IF(K2=2,Q7,0)+IF(K2=3,R7,0)+IF(K2=4,S7,0)+IF(K2=5,T7,0)+IF(K2=6,U7,0)+IF(K2=7,V7,0)</f>
        <v>1083.2</v>
      </c>
      <c r="H7" s="58">
        <v>0.77083333333333337</v>
      </c>
      <c r="I7" s="63">
        <v>0.84641203703703705</v>
      </c>
      <c r="J7" s="58">
        <f>IF(I7&gt;0,I7-H7,0)</f>
        <v>7.5578703703703676E-2</v>
      </c>
      <c r="K7" s="64">
        <f t="shared" ref="K7:K22" si="0">(HOUR(J7)*3600)+(MINUTE(J7)*60)+SECOND(J7)</f>
        <v>6530</v>
      </c>
      <c r="L7" s="65">
        <f t="shared" ref="L7" si="1">IF(G7=0,"vælg vindbane",IF(I7=0,13500,K7+($K$4*$K$3-G7*$K$3))/24/60/60)</f>
        <v>7.8645370370370365E-2</v>
      </c>
      <c r="M7" s="66">
        <f t="shared" ref="M7:M22" si="2">IF(I7=0,"DNS",IF($K$2=0,"vindbane",RANK(L7,$L$7:$L$22,1)))</f>
        <v>1</v>
      </c>
      <c r="N7" s="67">
        <f t="shared" ref="N7:N22" si="3">IF(I7=0,"DNS",IF($K$2=0,"vindbane",RANK(L7,$L$7:$L$30,1)))</f>
        <v>1</v>
      </c>
      <c r="O7" s="3" t="s">
        <v>52</v>
      </c>
      <c r="P7" s="5">
        <v>839.6</v>
      </c>
      <c r="Q7" s="5">
        <v>668</v>
      </c>
      <c r="R7" s="5">
        <v>594.79999999999995</v>
      </c>
      <c r="S7" s="5">
        <v>1083.2</v>
      </c>
      <c r="T7" s="5">
        <v>822.2</v>
      </c>
      <c r="U7" s="5">
        <v>717</v>
      </c>
      <c r="V7" s="84">
        <v>675.4</v>
      </c>
      <c r="W7" s="89"/>
      <c r="AA7" s="69"/>
    </row>
    <row r="8" spans="1:16383" s="57" customFormat="1" ht="12.75" customHeight="1">
      <c r="A8" s="59">
        <v>1</v>
      </c>
      <c r="B8" s="60">
        <v>109</v>
      </c>
      <c r="C8" s="61" t="s">
        <v>32</v>
      </c>
      <c r="D8" s="61" t="s">
        <v>33</v>
      </c>
      <c r="E8" s="61" t="s">
        <v>34</v>
      </c>
      <c r="F8" s="61" t="s">
        <v>20</v>
      </c>
      <c r="G8" s="62">
        <f>IF(K2=1,P8,0)+IF(K2=2,Q8,0)+IF(K2=3,R8,0)+IF(K2=4,S8,0)+IF(K2=5,T8,0)+IF(K2=6,U8,0)+IF(K2=7,V8,0)</f>
        <v>1083.2</v>
      </c>
      <c r="H8" s="58">
        <v>0.77083333333333337</v>
      </c>
      <c r="I8" s="63"/>
      <c r="J8" s="58">
        <f t="shared" ref="J8:J22" si="4">IF(I8&gt;0,I8-H8,0)</f>
        <v>0</v>
      </c>
      <c r="K8" s="64">
        <f t="shared" si="0"/>
        <v>0</v>
      </c>
      <c r="L8" s="65">
        <f>IF(G8=0,"vælg vindbane",IF(I8=0,13500,K8+($K$4*$K$3-G8*$K$3))/24/60/60)</f>
        <v>0.15625</v>
      </c>
      <c r="M8" s="66" t="str">
        <f t="shared" si="2"/>
        <v>DNS</v>
      </c>
      <c r="N8" s="67" t="str">
        <f t="shared" si="3"/>
        <v>DNS</v>
      </c>
      <c r="O8" s="3" t="str">
        <f t="shared" ref="O8:O22" si="5">D8</f>
        <v>Ingeborg</v>
      </c>
      <c r="P8" s="5">
        <v>839.6</v>
      </c>
      <c r="Q8" s="5">
        <v>668</v>
      </c>
      <c r="R8" s="5">
        <v>594.79999999999995</v>
      </c>
      <c r="S8" s="5">
        <v>1083.2</v>
      </c>
      <c r="T8" s="5">
        <v>822.2</v>
      </c>
      <c r="U8" s="5">
        <v>717</v>
      </c>
      <c r="V8" s="84">
        <v>675.4</v>
      </c>
      <c r="W8" s="89"/>
      <c r="AA8" s="69"/>
    </row>
    <row r="9" spans="1:16383" s="57" customFormat="1">
      <c r="A9" s="59">
        <v>1</v>
      </c>
      <c r="B9" s="60">
        <v>226</v>
      </c>
      <c r="C9" s="61" t="s">
        <v>32</v>
      </c>
      <c r="D9" s="61" t="s">
        <v>35</v>
      </c>
      <c r="E9" s="61" t="s">
        <v>34</v>
      </c>
      <c r="F9" s="61" t="s">
        <v>20</v>
      </c>
      <c r="G9" s="62">
        <f>IF(K2=1,P9,0)+IF(K2=2,Q9,0)+IF(K2=3,R9,0)+IF(K2=4,S9,0)+IF(K2=5,T9,0)+IF(K2=6,U9,0)+IF(K2=7,V9,0)</f>
        <v>1083.2</v>
      </c>
      <c r="H9" s="58">
        <v>0.77083333333333337</v>
      </c>
      <c r="I9" s="63">
        <v>0.86307870370370365</v>
      </c>
      <c r="J9" s="58">
        <f>IF(I9&gt;0,I9-H9,0)</f>
        <v>9.2245370370370283E-2</v>
      </c>
      <c r="K9" s="64">
        <f>(HOUR(J9)*3600)+(MINUTE(J9)*60)+SECOND(J9)</f>
        <v>7970</v>
      </c>
      <c r="L9" s="65">
        <f>IF(G9=0,"vælg vindbane",IF(I9=0,13500,K9+($K$4*$K$3-G9*$K$3))/24/60/60)</f>
        <v>9.5312037037037028E-2</v>
      </c>
      <c r="M9" s="66">
        <f>IF(I9=0,"DNS",IF($K$2=0,"vindbane",RANK(L9,$L$7:$L$22,1)))</f>
        <v>10</v>
      </c>
      <c r="N9" s="67">
        <f>IF(I9=0,"DNS",IF($K$2=0,"vindbane",RANK(L9,$L$7:$L$30,1)))</f>
        <v>11</v>
      </c>
      <c r="O9" s="3" t="str">
        <f>D9</f>
        <v>Dagmar</v>
      </c>
      <c r="P9" s="5">
        <v>839.6</v>
      </c>
      <c r="Q9" s="5">
        <v>668</v>
      </c>
      <c r="R9" s="5">
        <v>594.79999999999995</v>
      </c>
      <c r="S9" s="5">
        <v>1083.2</v>
      </c>
      <c r="T9" s="5">
        <v>822.2</v>
      </c>
      <c r="U9" s="5">
        <v>717</v>
      </c>
      <c r="V9" s="84">
        <v>675.4</v>
      </c>
      <c r="W9" s="89"/>
      <c r="AA9" s="69"/>
    </row>
    <row r="10" spans="1:16383" s="57" customFormat="1">
      <c r="A10" s="59">
        <v>1</v>
      </c>
      <c r="B10" s="60">
        <v>281</v>
      </c>
      <c r="C10" s="61" t="s">
        <v>32</v>
      </c>
      <c r="D10" s="61" t="s">
        <v>45</v>
      </c>
      <c r="E10" s="61" t="s">
        <v>34</v>
      </c>
      <c r="F10" s="61" t="s">
        <v>20</v>
      </c>
      <c r="G10" s="62">
        <f>IF(K2=1,P10,0)+IF(K2=2,Q10,0)+IF(K2=3,R10,0)+IF(K2=4,S10,0)+IF(K2=5,T10,0)+IF(K2=6,U10,0)+IF(K2=7,V10,0)</f>
        <v>1083.2</v>
      </c>
      <c r="H10" s="58">
        <v>0.77083333333333337</v>
      </c>
      <c r="I10" s="63"/>
      <c r="J10" s="58">
        <f t="shared" si="4"/>
        <v>0</v>
      </c>
      <c r="K10" s="64">
        <f t="shared" si="0"/>
        <v>0</v>
      </c>
      <c r="L10" s="65">
        <f t="shared" ref="L10:L22" si="6">IF(G10=0,"vælg vindbane",IF(I10=0,13500,K10+($K$4*$K$3-G10*$K$3))/24/60/60)</f>
        <v>0.15625</v>
      </c>
      <c r="M10" s="66" t="str">
        <f t="shared" si="2"/>
        <v>DNS</v>
      </c>
      <c r="N10" s="67" t="str">
        <f t="shared" si="3"/>
        <v>DNS</v>
      </c>
      <c r="O10" s="3" t="str">
        <f t="shared" si="5"/>
        <v>Xeppo</v>
      </c>
      <c r="P10" s="5">
        <v>839.6</v>
      </c>
      <c r="Q10" s="5">
        <v>668</v>
      </c>
      <c r="R10" s="5">
        <v>594.79999999999995</v>
      </c>
      <c r="S10" s="5">
        <v>1083.2</v>
      </c>
      <c r="T10" s="5">
        <v>822.2</v>
      </c>
      <c r="U10" s="5">
        <v>717</v>
      </c>
      <c r="V10" s="84">
        <v>675.4</v>
      </c>
      <c r="W10" s="89"/>
      <c r="AA10" s="69"/>
    </row>
    <row r="11" spans="1:16383" s="57" customFormat="1">
      <c r="A11" s="59">
        <v>1</v>
      </c>
      <c r="B11" s="60">
        <v>301</v>
      </c>
      <c r="C11" s="61" t="s">
        <v>32</v>
      </c>
      <c r="D11" s="61" t="s">
        <v>51</v>
      </c>
      <c r="E11" s="61" t="s">
        <v>62</v>
      </c>
      <c r="F11" s="61" t="s">
        <v>20</v>
      </c>
      <c r="G11" s="62">
        <f>IF(K2=1,P11,0)+IF(K2=2,Q11,0)+IF(K2=3,R11,0)+IF(K2=4,S11,0)+IF(K2=5,T11,0)+IF(K2=6,U11,0)+IF(K2=7,V11,0)</f>
        <v>1083.2</v>
      </c>
      <c r="H11" s="58">
        <v>0.77083333333333337</v>
      </c>
      <c r="I11" s="63"/>
      <c r="J11" s="58">
        <f>IF(I11&gt;0,I11-H11,0)</f>
        <v>0</v>
      </c>
      <c r="K11" s="64">
        <f t="shared" si="0"/>
        <v>0</v>
      </c>
      <c r="L11" s="65">
        <f>IF(G11=0,"vælg vindbane",IF(I11=0,13500,K11+($K$4*$K$3-G11*$K$3))/24/60/60)</f>
        <v>0.15625</v>
      </c>
      <c r="M11" s="66" t="str">
        <f>IF(I11=0,"DNS",IF($K$2=0,"vindbane",RANK(L11,$L$7:$L$22,1)))</f>
        <v>DNS</v>
      </c>
      <c r="N11" s="67" t="str">
        <f>IF(I11=0,"DNS",IF($K$2=0,"vindbane",RANK(L11,$L$7:$L$30,1)))</f>
        <v>DNS</v>
      </c>
      <c r="O11" s="3" t="str">
        <f t="shared" si="5"/>
        <v>Snehvide</v>
      </c>
      <c r="P11" s="5">
        <v>839.6</v>
      </c>
      <c r="Q11" s="5">
        <v>668</v>
      </c>
      <c r="R11" s="5">
        <v>594.79999999999995</v>
      </c>
      <c r="S11" s="5">
        <v>1083.2</v>
      </c>
      <c r="T11" s="5">
        <v>822.2</v>
      </c>
      <c r="U11" s="5">
        <v>717</v>
      </c>
      <c r="V11" s="84">
        <v>675.4</v>
      </c>
      <c r="W11" s="89"/>
      <c r="AA11" s="69"/>
    </row>
    <row r="12" spans="1:16383" s="57" customFormat="1">
      <c r="A12" s="59">
        <v>1</v>
      </c>
      <c r="B12" s="60">
        <v>436</v>
      </c>
      <c r="C12" s="61" t="s">
        <v>7</v>
      </c>
      <c r="D12" s="61" t="s">
        <v>8</v>
      </c>
      <c r="E12" s="61" t="s">
        <v>9</v>
      </c>
      <c r="F12" s="61" t="s">
        <v>19</v>
      </c>
      <c r="G12" s="62">
        <f>IF(K2=1,P12,0)+IF(K2=2,Q12,0)+IF(K2=3,R12,0)+IF(K2=4,S12,0)+IF(K2=5,T12,0)+IF(K2=6,U12,0)+IF(K2=7,V12,0)</f>
        <v>1067.4000000000001</v>
      </c>
      <c r="H12" s="58">
        <v>0.77083333333333337</v>
      </c>
      <c r="I12" s="63">
        <v>0.85188657407407409</v>
      </c>
      <c r="J12" s="58">
        <f t="shared" si="4"/>
        <v>8.1053240740740717E-2</v>
      </c>
      <c r="K12" s="64">
        <f t="shared" si="0"/>
        <v>7003</v>
      </c>
      <c r="L12" s="65">
        <f t="shared" si="6"/>
        <v>8.5381712962962958E-2</v>
      </c>
      <c r="M12" s="66">
        <f t="shared" si="2"/>
        <v>6</v>
      </c>
      <c r="N12" s="67">
        <f t="shared" si="3"/>
        <v>6</v>
      </c>
      <c r="O12" s="3" t="str">
        <f t="shared" si="5"/>
        <v>Isabel 2</v>
      </c>
      <c r="P12" s="5">
        <v>823.2</v>
      </c>
      <c r="Q12" s="5">
        <v>655.8</v>
      </c>
      <c r="R12" s="5">
        <v>686.8</v>
      </c>
      <c r="S12" s="5">
        <v>1067.4000000000001</v>
      </c>
      <c r="T12" s="5">
        <v>808.6</v>
      </c>
      <c r="U12" s="5">
        <v>698.8</v>
      </c>
      <c r="V12" s="84">
        <v>663.8</v>
      </c>
      <c r="W12" s="89"/>
      <c r="AA12" s="69"/>
    </row>
    <row r="13" spans="1:16383" s="57" customFormat="1">
      <c r="A13" s="59">
        <v>1</v>
      </c>
      <c r="B13" s="60">
        <v>88</v>
      </c>
      <c r="C13" s="61" t="s">
        <v>65</v>
      </c>
      <c r="D13" s="61" t="s">
        <v>66</v>
      </c>
      <c r="E13" s="61" t="s">
        <v>64</v>
      </c>
      <c r="F13" s="61" t="s">
        <v>19</v>
      </c>
      <c r="G13" s="62">
        <f>IF(K2=1,P13,0)+IF(K2=2,Q13,0)+IF(K2=3,R13,0)+IF(K2=4,S13,0)+IF(K2=5,T13,0)+IF(K2=6,U13,0)+IF(K2=7,V13,0)</f>
        <v>1121.5999999999999</v>
      </c>
      <c r="H13" s="58">
        <v>0.77083333333333337</v>
      </c>
      <c r="I13" s="63">
        <v>0.85298611111111111</v>
      </c>
      <c r="J13" s="58">
        <f t="shared" si="4"/>
        <v>8.2152777777777741E-2</v>
      </c>
      <c r="K13" s="64">
        <f t="shared" si="0"/>
        <v>7098</v>
      </c>
      <c r="L13" s="65">
        <f t="shared" si="6"/>
        <v>8.2152777777777769E-2</v>
      </c>
      <c r="M13" s="66">
        <f t="shared" si="2"/>
        <v>4</v>
      </c>
      <c r="N13" s="67">
        <f t="shared" si="3"/>
        <v>4</v>
      </c>
      <c r="O13" s="3" t="str">
        <f t="shared" si="5"/>
        <v>Havheksen</v>
      </c>
      <c r="P13" s="5">
        <v>838.2</v>
      </c>
      <c r="Q13" s="5">
        <v>660.4</v>
      </c>
      <c r="R13" s="5">
        <v>584.79999999999995</v>
      </c>
      <c r="S13" s="5">
        <v>1121.5999999999999</v>
      </c>
      <c r="T13" s="5">
        <v>846.4</v>
      </c>
      <c r="U13" s="5">
        <v>721.4</v>
      </c>
      <c r="V13" s="84">
        <v>668.2</v>
      </c>
      <c r="W13" s="89"/>
      <c r="AA13" s="69"/>
    </row>
    <row r="14" spans="1:16383" s="57" customFormat="1">
      <c r="A14" s="59">
        <v>1</v>
      </c>
      <c r="B14" s="60">
        <v>188</v>
      </c>
      <c r="C14" s="61" t="s">
        <v>31</v>
      </c>
      <c r="D14" s="61" t="s">
        <v>36</v>
      </c>
      <c r="E14" s="61" t="s">
        <v>41</v>
      </c>
      <c r="F14" s="61" t="s">
        <v>19</v>
      </c>
      <c r="G14" s="62">
        <f>IF(K2=1,P14,0)+IF(K2=2,Q14,0)+IF(K2=3,R14,0)+IF(K2=4,S14,0)+IF(K2=5,T14,0)+IF(K2=6,U14,0)+IF(K2=7,V14,0)</f>
        <v>1038.2</v>
      </c>
      <c r="H14" s="58">
        <v>0.77083333333333337</v>
      </c>
      <c r="I14" s="63">
        <v>0.85098379629629628</v>
      </c>
      <c r="J14" s="58">
        <f t="shared" si="4"/>
        <v>8.015046296296291E-2</v>
      </c>
      <c r="K14" s="64">
        <f t="shared" si="0"/>
        <v>6925</v>
      </c>
      <c r="L14" s="65">
        <f t="shared" si="6"/>
        <v>8.681087962962962E-2</v>
      </c>
      <c r="M14" s="66">
        <f t="shared" si="2"/>
        <v>7</v>
      </c>
      <c r="N14" s="67">
        <f t="shared" si="3"/>
        <v>7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84">
        <v>661.4</v>
      </c>
      <c r="W14" s="89"/>
      <c r="AA14" s="69"/>
    </row>
    <row r="15" spans="1:16383" s="57" customFormat="1">
      <c r="A15" s="59">
        <v>1</v>
      </c>
      <c r="B15" s="60">
        <v>220</v>
      </c>
      <c r="C15" s="61" t="s">
        <v>31</v>
      </c>
      <c r="D15" s="61" t="s">
        <v>37</v>
      </c>
      <c r="E15" s="61" t="s">
        <v>73</v>
      </c>
      <c r="F15" s="61" t="s">
        <v>19</v>
      </c>
      <c r="G15" s="62">
        <f>IF(K2=1,P15,0)+IF(K2=2,Q15,0)+IF(K2=3,R15,0)+IF(K2=4,S15,0)+IF(K2=5,T15,0)+IF(K2=6,U15,0)+IF(K2=7,V15,0)</f>
        <v>1038.2</v>
      </c>
      <c r="H15" s="58">
        <v>0.77083333333333337</v>
      </c>
      <c r="I15" s="63">
        <v>0.84369212962962958</v>
      </c>
      <c r="J15" s="58">
        <f t="shared" si="4"/>
        <v>7.2858796296296213E-2</v>
      </c>
      <c r="K15" s="64">
        <f t="shared" si="0"/>
        <v>6295</v>
      </c>
      <c r="L15" s="65">
        <f t="shared" si="6"/>
        <v>7.9519212962962951E-2</v>
      </c>
      <c r="M15" s="66">
        <f t="shared" si="2"/>
        <v>2</v>
      </c>
      <c r="N15" s="67">
        <f t="shared" si="3"/>
        <v>2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84">
        <v>661.4</v>
      </c>
      <c r="W15" s="89"/>
      <c r="AA15" s="69"/>
    </row>
    <row r="16" spans="1:16383" s="57" customFormat="1">
      <c r="A16" s="59">
        <v>1</v>
      </c>
      <c r="B16" s="60">
        <v>272</v>
      </c>
      <c r="C16" s="61" t="s">
        <v>31</v>
      </c>
      <c r="D16" s="61" t="s">
        <v>38</v>
      </c>
      <c r="E16" s="61" t="s">
        <v>42</v>
      </c>
      <c r="F16" s="61" t="s">
        <v>19</v>
      </c>
      <c r="G16" s="62">
        <f>IF(K2=1,P16,0)+IF(K2=2,Q16,0)+IF(K2=3,R16,0)+IF(K2=4,S16,0)+IF(K2=5,T16,0)+IF(K2=6,U16,0)+IF(K2=7,V16,0)</f>
        <v>1038.2</v>
      </c>
      <c r="H16" s="58">
        <v>0.77083333333333337</v>
      </c>
      <c r="I16" s="63">
        <v>0.84744212962962961</v>
      </c>
      <c r="J16" s="58">
        <f t="shared" si="4"/>
        <v>7.6608796296296244E-2</v>
      </c>
      <c r="K16" s="64">
        <f t="shared" si="0"/>
        <v>6619</v>
      </c>
      <c r="L16" s="65">
        <f t="shared" si="6"/>
        <v>8.3269212962962955E-2</v>
      </c>
      <c r="M16" s="66">
        <f t="shared" si="2"/>
        <v>5</v>
      </c>
      <c r="N16" s="67">
        <f t="shared" si="3"/>
        <v>5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84">
        <v>661.4</v>
      </c>
      <c r="W16" s="89"/>
      <c r="AA16" s="69"/>
    </row>
    <row r="17" spans="1:16383" s="57" customFormat="1">
      <c r="A17" s="59">
        <v>1</v>
      </c>
      <c r="B17" s="68">
        <v>135</v>
      </c>
      <c r="C17" s="57" t="s">
        <v>59</v>
      </c>
      <c r="D17" s="61" t="s">
        <v>61</v>
      </c>
      <c r="E17" s="61" t="s">
        <v>60</v>
      </c>
      <c r="F17" s="61" t="s">
        <v>19</v>
      </c>
      <c r="G17" s="62">
        <f>IF(K2=1,P17,0)+IF(K2=2,Q17,0)+IF(K2=3,R17,0)+IF(K2=4,S17,0)+IF(K2=5,T17,0)+IF(K2=6,U17,0)+IF(K2=7,V17,0)</f>
        <v>954.8</v>
      </c>
      <c r="H17" s="58">
        <v>0.77083333333333337</v>
      </c>
      <c r="I17" s="70"/>
      <c r="J17" s="58">
        <f t="shared" si="4"/>
        <v>0</v>
      </c>
      <c r="K17" s="64">
        <f t="shared" si="0"/>
        <v>0</v>
      </c>
      <c r="L17" s="65">
        <f t="shared" si="6"/>
        <v>0.15625</v>
      </c>
      <c r="M17" s="66" t="str">
        <f t="shared" si="2"/>
        <v>DNS</v>
      </c>
      <c r="N17" s="71" t="str">
        <f t="shared" si="3"/>
        <v>DNS</v>
      </c>
      <c r="O17" s="3" t="str">
        <f t="shared" si="5"/>
        <v>Vitalius</v>
      </c>
      <c r="P17" s="5">
        <v>724.6</v>
      </c>
      <c r="Q17" s="5">
        <v>592</v>
      </c>
      <c r="R17" s="5">
        <v>524</v>
      </c>
      <c r="S17" s="3">
        <v>954.8</v>
      </c>
      <c r="T17" s="3">
        <v>747.6</v>
      </c>
      <c r="U17" s="3">
        <v>651.6</v>
      </c>
      <c r="V17" s="84">
        <v>594.79999999999995</v>
      </c>
      <c r="W17" s="87"/>
    </row>
    <row r="18" spans="1:16383" s="57" customFormat="1">
      <c r="A18" s="59">
        <v>1</v>
      </c>
      <c r="B18" s="68">
        <v>24</v>
      </c>
      <c r="C18" s="57" t="s">
        <v>76</v>
      </c>
      <c r="D18" s="61" t="s">
        <v>77</v>
      </c>
      <c r="E18" s="61" t="s">
        <v>34</v>
      </c>
      <c r="F18" s="61" t="s">
        <v>20</v>
      </c>
      <c r="G18" s="62">
        <f>IF(K2=1,P18,0)+IF(K2=2,Q18,0)+IF(K2=3,R18,0)+IF(K2=4,S18,0)+IF(K2=5,T18,0)+IF(K2=6,U18,0)+IF(K2=7,V18,0)</f>
        <v>982.4</v>
      </c>
      <c r="H18" s="58">
        <v>0.77083333333333337</v>
      </c>
      <c r="I18" s="83">
        <v>0.85219907407407414</v>
      </c>
      <c r="J18" s="58">
        <f t="shared" si="4"/>
        <v>8.1365740740740766E-2</v>
      </c>
      <c r="K18" s="64">
        <f t="shared" si="0"/>
        <v>7030</v>
      </c>
      <c r="L18" s="65">
        <f>IF(G18=0,"vælg vindbane",IF(I18=0,13500,K18+($K$4*$K$3-G18*$K$3))/24/60/60)</f>
        <v>9.2482407407407402E-2</v>
      </c>
      <c r="M18" s="66">
        <f t="shared" si="2"/>
        <v>9</v>
      </c>
      <c r="N18" s="71">
        <f t="shared" si="3"/>
        <v>10</v>
      </c>
      <c r="O18" s="21" t="s">
        <v>76</v>
      </c>
      <c r="P18" s="81">
        <v>773.2</v>
      </c>
      <c r="Q18" s="81">
        <v>644.4</v>
      </c>
      <c r="R18" s="81">
        <v>585</v>
      </c>
      <c r="S18" s="81">
        <v>982.4</v>
      </c>
      <c r="T18" s="21">
        <v>779.4</v>
      </c>
      <c r="U18" s="21">
        <v>692</v>
      </c>
      <c r="V18" s="85">
        <v>648.79999999999995</v>
      </c>
      <c r="W18" s="87"/>
    </row>
    <row r="19" spans="1:16383" s="57" customFormat="1">
      <c r="A19" s="59">
        <v>1</v>
      </c>
      <c r="B19" s="68">
        <v>295</v>
      </c>
      <c r="C19" s="57" t="s">
        <v>74</v>
      </c>
      <c r="D19" s="61" t="s">
        <v>75</v>
      </c>
      <c r="E19" s="61" t="s">
        <v>63</v>
      </c>
      <c r="F19" s="61" t="s">
        <v>20</v>
      </c>
      <c r="G19" s="62">
        <f>IF(K2=1,P19,0)+IF(K2=2,Q19,0)+IF(K2=3,R19,0)+IF(K2=4,S19,0)+IF(K2=5,T19,0)+IF(K2=6,U19,0)+IF(K2=7,V19,0)</f>
        <v>1039.8</v>
      </c>
      <c r="H19" s="58">
        <v>0.77083333333333337</v>
      </c>
      <c r="I19" s="83"/>
      <c r="J19" s="58">
        <f t="shared" si="4"/>
        <v>0</v>
      </c>
      <c r="K19" s="64">
        <f t="shared" si="0"/>
        <v>0</v>
      </c>
      <c r="L19" s="65">
        <f>IF(G19=0,"vælg vindbane",IF(I19=0,13500,K19+($K$4*$K$3-G19*$K$3))/24/60/60)</f>
        <v>0.15625</v>
      </c>
      <c r="M19" s="66" t="str">
        <f t="shared" si="2"/>
        <v>DNS</v>
      </c>
      <c r="N19" s="71" t="str">
        <f t="shared" si="3"/>
        <v>DNS</v>
      </c>
      <c r="O19" s="21" t="s">
        <v>75</v>
      </c>
      <c r="P19" s="81">
        <v>789.8</v>
      </c>
      <c r="Q19" s="81">
        <v>613.6</v>
      </c>
      <c r="R19" s="21">
        <v>540.4</v>
      </c>
      <c r="S19" s="81">
        <v>1039.8</v>
      </c>
      <c r="T19" s="21">
        <v>773.4</v>
      </c>
      <c r="U19" s="81">
        <v>653</v>
      </c>
      <c r="V19" s="85">
        <v>621.79999999999995</v>
      </c>
      <c r="W19" s="87"/>
    </row>
    <row r="20" spans="1:16383" s="57" customFormat="1">
      <c r="A20" s="59">
        <v>1</v>
      </c>
      <c r="B20" s="68">
        <v>879</v>
      </c>
      <c r="C20" s="57" t="s">
        <v>69</v>
      </c>
      <c r="D20" s="61" t="s">
        <v>67</v>
      </c>
      <c r="E20" s="61" t="s">
        <v>68</v>
      </c>
      <c r="F20" s="61" t="s">
        <v>20</v>
      </c>
      <c r="G20" s="62">
        <f>IF(K2=1,P20,0)+IF(K2=2,Q20,0)+IF(K2=3,R20,0)+IF(K2=4,S20,0)+IF(K2=5,T20,0)+IF(K2=6,U20,0)+IF(K2=7,V20,0)</f>
        <v>1046.2</v>
      </c>
      <c r="H20" s="58">
        <v>0.77083333333333337</v>
      </c>
      <c r="I20" s="83"/>
      <c r="J20" s="58"/>
      <c r="K20" s="64">
        <f t="shared" si="0"/>
        <v>0</v>
      </c>
      <c r="L20" s="65">
        <f t="shared" si="6"/>
        <v>0.15625</v>
      </c>
      <c r="M20" s="66" t="str">
        <f t="shared" si="2"/>
        <v>DNS</v>
      </c>
      <c r="N20" s="71" t="str">
        <f t="shared" si="3"/>
        <v>DNS</v>
      </c>
      <c r="O20" s="21" t="s">
        <v>67</v>
      </c>
      <c r="P20" s="81">
        <v>803.6</v>
      </c>
      <c r="Q20" s="81">
        <v>644.4</v>
      </c>
      <c r="R20" s="21">
        <v>578.4</v>
      </c>
      <c r="S20" s="81">
        <v>1046.2</v>
      </c>
      <c r="T20" s="81">
        <v>797</v>
      </c>
      <c r="U20" s="21">
        <v>697.4</v>
      </c>
      <c r="V20" s="85">
        <v>651.79999999999995</v>
      </c>
      <c r="W20" s="87"/>
    </row>
    <row r="21" spans="1:16383" s="57" customFormat="1">
      <c r="A21" s="59">
        <v>1</v>
      </c>
      <c r="B21" s="68">
        <v>315</v>
      </c>
      <c r="C21" s="57" t="s">
        <v>71</v>
      </c>
      <c r="D21" s="61"/>
      <c r="E21" s="61" t="s">
        <v>72</v>
      </c>
      <c r="F21" s="61" t="s">
        <v>19</v>
      </c>
      <c r="G21" s="62">
        <f>IF(K2=1,P21,0)+IF(K2=2,Q21,0)+IF(K2=3,R21,0)+IF(K2=4,S21,0)+IF(K2=5,T21,0)+IF(K2=6,U21,0)+IF(K2=7,V21,0)</f>
        <v>1121.4000000000001</v>
      </c>
      <c r="H21" s="58">
        <v>0.77083333333333337</v>
      </c>
      <c r="I21" s="83">
        <v>0.85995370370370372</v>
      </c>
      <c r="J21" s="58">
        <f t="shared" si="4"/>
        <v>8.912037037037035E-2</v>
      </c>
      <c r="K21" s="64">
        <f t="shared" si="0"/>
        <v>7700</v>
      </c>
      <c r="L21" s="65">
        <f t="shared" si="6"/>
        <v>8.9136342592592593E-2</v>
      </c>
      <c r="M21" s="66">
        <f t="shared" si="2"/>
        <v>8</v>
      </c>
      <c r="N21" s="71">
        <f t="shared" si="3"/>
        <v>8</v>
      </c>
      <c r="O21" s="21" t="s">
        <v>71</v>
      </c>
      <c r="P21" s="81">
        <v>852</v>
      </c>
      <c r="Q21" s="81">
        <v>662</v>
      </c>
      <c r="R21" s="21">
        <v>586.4</v>
      </c>
      <c r="S21" s="81">
        <v>1121.4000000000001</v>
      </c>
      <c r="T21" s="81">
        <v>825.4</v>
      </c>
      <c r="U21" s="81">
        <v>713</v>
      </c>
      <c r="V21" s="85">
        <v>671.6</v>
      </c>
      <c r="W21" s="87"/>
    </row>
    <row r="22" spans="1:16383" s="57" customFormat="1">
      <c r="A22" s="72">
        <v>1</v>
      </c>
      <c r="B22" s="73">
        <v>225</v>
      </c>
      <c r="C22" s="74" t="s">
        <v>39</v>
      </c>
      <c r="D22" s="74" t="s">
        <v>46</v>
      </c>
      <c r="E22" s="74" t="s">
        <v>40</v>
      </c>
      <c r="F22" s="74" t="s">
        <v>19</v>
      </c>
      <c r="G22" s="75">
        <f>IF(K2=1,P22,0)+IF(K2=2,Q22,0)+IF(K2=3,R22,0)+IF(K2=4,S22,0)+IF(K2=5,T22,0)+IF(K2=6,U22,0)+IF(K2=7,V22,0)</f>
        <v>1018.4</v>
      </c>
      <c r="H22" s="76">
        <v>0.77083333333333337</v>
      </c>
      <c r="I22" s="77">
        <v>0.84247685185185184</v>
      </c>
      <c r="J22" s="76">
        <f t="shared" si="4"/>
        <v>7.1643518518518468E-2</v>
      </c>
      <c r="K22" s="78">
        <f t="shared" si="0"/>
        <v>6190</v>
      </c>
      <c r="L22" s="79">
        <f t="shared" si="6"/>
        <v>7.9885185185185184E-2</v>
      </c>
      <c r="M22" s="66">
        <f t="shared" si="2"/>
        <v>3</v>
      </c>
      <c r="N22" s="80">
        <f t="shared" si="3"/>
        <v>3</v>
      </c>
      <c r="O22" s="21" t="str">
        <f t="shared" si="5"/>
        <v>X-Mamse</v>
      </c>
      <c r="P22" s="81">
        <v>782.6</v>
      </c>
      <c r="Q22" s="81">
        <v>627.79999999999995</v>
      </c>
      <c r="R22" s="81">
        <v>558.4</v>
      </c>
      <c r="S22" s="81">
        <v>1018.4</v>
      </c>
      <c r="T22" s="81">
        <v>781.6</v>
      </c>
      <c r="U22" s="81">
        <v>681.8</v>
      </c>
      <c r="V22" s="85">
        <v>633.79999999999995</v>
      </c>
      <c r="W22" s="87"/>
      <c r="X22" s="61"/>
      <c r="Y22" s="61"/>
      <c r="Z22" s="61"/>
      <c r="AA22" s="82"/>
      <c r="AB22" s="61"/>
    </row>
    <row r="23" spans="1:16383">
      <c r="A23" s="7"/>
      <c r="B23" s="41"/>
      <c r="C23" s="7"/>
      <c r="D23" s="7"/>
      <c r="E23" s="7"/>
      <c r="F23" s="7"/>
      <c r="G23" s="46"/>
      <c r="H23" s="37"/>
      <c r="I23" s="31"/>
      <c r="J23" s="37"/>
      <c r="K23" s="39"/>
      <c r="L23" s="42"/>
      <c r="M23" s="44"/>
      <c r="N23" s="28"/>
      <c r="O23" s="7"/>
      <c r="P23" s="8"/>
      <c r="Q23" s="8"/>
      <c r="R23" s="8"/>
      <c r="S23" s="8"/>
      <c r="T23" s="8"/>
      <c r="U23" s="8"/>
      <c r="V23" s="8"/>
      <c r="W23" s="87"/>
      <c r="X23" s="7"/>
      <c r="Y23" s="7"/>
      <c r="Z23" s="7"/>
      <c r="AA23" s="10"/>
      <c r="AB23" s="7"/>
    </row>
    <row r="24" spans="1:16383" ht="15.75" customHeight="1">
      <c r="A24" s="7"/>
      <c r="B24" s="41"/>
      <c r="C24" s="7"/>
      <c r="D24" s="7"/>
      <c r="E24" s="7"/>
      <c r="F24" s="7"/>
      <c r="G24" s="46"/>
      <c r="H24" s="37"/>
      <c r="I24" s="31"/>
      <c r="J24" s="37"/>
      <c r="K24" s="39"/>
      <c r="L24" s="42"/>
      <c r="M24" s="44"/>
      <c r="N24" s="28"/>
      <c r="O24" s="7"/>
      <c r="P24" s="8"/>
      <c r="Q24" s="8"/>
      <c r="R24" s="8"/>
      <c r="S24" s="8"/>
      <c r="T24" s="8"/>
      <c r="U24" s="8"/>
      <c r="V24" s="8"/>
      <c r="W24" s="87"/>
      <c r="X24" s="7"/>
      <c r="Y24" s="7"/>
      <c r="Z24" s="7"/>
      <c r="AA24" s="10"/>
      <c r="AB24" s="7"/>
    </row>
    <row r="25" spans="1:16383" ht="15.75" customHeight="1">
      <c r="A25" s="7"/>
      <c r="B25" s="41"/>
      <c r="C25" s="20" t="s">
        <v>44</v>
      </c>
      <c r="D25" s="7"/>
      <c r="E25" s="7"/>
      <c r="F25" s="7"/>
      <c r="G25" s="46"/>
      <c r="H25" s="37"/>
      <c r="I25" s="31"/>
      <c r="J25" s="37"/>
      <c r="K25" s="39"/>
      <c r="L25" s="42"/>
      <c r="M25" s="44"/>
      <c r="N25" s="28"/>
      <c r="O25" s="7"/>
      <c r="P25" s="8"/>
      <c r="Q25" s="8"/>
      <c r="R25" s="8"/>
      <c r="S25" s="8"/>
      <c r="T25" s="8"/>
      <c r="U25" s="8"/>
      <c r="V25" s="8"/>
      <c r="W25" s="87"/>
      <c r="X25" s="7"/>
      <c r="Y25" s="7"/>
      <c r="Z25" s="7"/>
      <c r="AA25" s="10"/>
      <c r="AB25" s="7"/>
    </row>
    <row r="26" spans="1:16383" s="4" customFormat="1" ht="15.75" customHeight="1">
      <c r="A26" s="4" t="s">
        <v>1</v>
      </c>
      <c r="B26" s="32" t="s">
        <v>3</v>
      </c>
      <c r="C26" s="4" t="s">
        <v>17</v>
      </c>
      <c r="D26" s="4" t="s">
        <v>2</v>
      </c>
      <c r="E26" s="4" t="s">
        <v>4</v>
      </c>
      <c r="F26" s="4" t="s">
        <v>18</v>
      </c>
      <c r="G26" s="34" t="s">
        <v>0</v>
      </c>
      <c r="H26" s="32" t="s">
        <v>16</v>
      </c>
      <c r="I26" s="50"/>
      <c r="J26" s="34" t="s">
        <v>15</v>
      </c>
      <c r="K26" s="34" t="s">
        <v>14</v>
      </c>
      <c r="L26" s="34" t="s">
        <v>13</v>
      </c>
      <c r="M26" s="53"/>
      <c r="N26" s="29"/>
      <c r="O26" s="22"/>
      <c r="P26" s="6">
        <v>1</v>
      </c>
      <c r="Q26" s="6">
        <v>2</v>
      </c>
      <c r="R26" s="6">
        <v>3</v>
      </c>
      <c r="S26" s="6">
        <v>4</v>
      </c>
      <c r="T26" s="6">
        <v>5</v>
      </c>
      <c r="U26" s="6">
        <v>6</v>
      </c>
      <c r="V26" s="16" t="s">
        <v>6</v>
      </c>
      <c r="W26" s="88"/>
      <c r="X26" s="9"/>
      <c r="Y26" s="9"/>
      <c r="Z26" s="9"/>
      <c r="AA26" s="9"/>
      <c r="AB26" s="9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61" customFormat="1">
      <c r="A27" s="59">
        <v>2</v>
      </c>
      <c r="B27" s="60">
        <v>8</v>
      </c>
      <c r="C27" s="61" t="s">
        <v>10</v>
      </c>
      <c r="D27" s="61" t="s">
        <v>11</v>
      </c>
      <c r="E27" s="61" t="s">
        <v>12</v>
      </c>
      <c r="F27" s="61" t="s">
        <v>19</v>
      </c>
      <c r="G27" s="62">
        <f>IF(K2=1,P27,0)+IF(K2=2,Q27,0)+IF(K2=3,R27,0)+IF(K2=4,S27,0)+IF(K2=5,T27,0)+IF(K2=6,U27,0)+IF(K2=7,V27,0)</f>
        <v>1014.2</v>
      </c>
      <c r="H27" s="58">
        <v>0.77430555555555547</v>
      </c>
      <c r="I27" s="63">
        <v>0.8559606481481481</v>
      </c>
      <c r="J27" s="58">
        <f>IF(I27&gt;0,I27-H27,0)</f>
        <v>8.1655092592592626E-2</v>
      </c>
      <c r="K27" s="64">
        <f>(HOUR(J27)*3600)+(MINUTE(J27)*60)+SECOND(J27)</f>
        <v>7055</v>
      </c>
      <c r="L27" s="65">
        <f>IF(G27=0,"vælg vindbane",IF(I27=0,13500,K27+($K$4*$K$3-G27*$K$3))/24/60/60)</f>
        <v>9.0232175925925917E-2</v>
      </c>
      <c r="M27" s="66">
        <f>IF(I27=0,"DNS",IF($K$2=0,"vindbane",RANK(L27,$L$27:$L$28,1)))</f>
        <v>1</v>
      </c>
      <c r="N27" s="67">
        <f>IF(I27=0,"DNS",IF($K$2=0,"vindbane",RANK(L27,$L$7:$L$30,1)))</f>
        <v>9</v>
      </c>
      <c r="O27" s="21" t="str">
        <f>D27</f>
        <v>Vita</v>
      </c>
      <c r="P27" s="81">
        <v>761.8</v>
      </c>
      <c r="Q27" s="81">
        <v>584.79999999999995</v>
      </c>
      <c r="R27" s="81">
        <v>507.8</v>
      </c>
      <c r="S27" s="81">
        <v>1014.2</v>
      </c>
      <c r="T27" s="81">
        <v>738.2</v>
      </c>
      <c r="U27" s="81">
        <v>614.4</v>
      </c>
      <c r="V27" s="85">
        <v>592</v>
      </c>
      <c r="W27" s="87"/>
      <c r="AA27" s="82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</row>
    <row r="28" spans="1:16383" s="61" customFormat="1">
      <c r="A28" s="72">
        <v>2</v>
      </c>
      <c r="B28" s="73">
        <v>90</v>
      </c>
      <c r="C28" s="74" t="s">
        <v>54</v>
      </c>
      <c r="D28" s="74" t="s">
        <v>56</v>
      </c>
      <c r="E28" s="74" t="s">
        <v>55</v>
      </c>
      <c r="F28" s="74" t="s">
        <v>19</v>
      </c>
      <c r="G28" s="75">
        <f>IF(K2=1,P28,0)+IF(K2=2,Q28,0)+IF(K2=3,R28,0)+IF(K2=4,S28,0)+IF(K2=5,T28,0)+IF(K2=6,U28,0)+IF(K2=7,V28,0)</f>
        <v>980.8</v>
      </c>
      <c r="H28" s="76">
        <v>0.77430555555555547</v>
      </c>
      <c r="I28" s="63"/>
      <c r="J28" s="76">
        <f>IF(I28&gt;0,I28-H28,0)</f>
        <v>0</v>
      </c>
      <c r="K28" s="78">
        <f>(HOUR(J28)*3600)+(MINUTE(J28)*60)+SECOND(J28)</f>
        <v>0</v>
      </c>
      <c r="L28" s="79">
        <f t="shared" ref="L28" si="7">IF(G28=0,"vælg vindbane",IF(I28=0,13500,K28+($K$4*$K$3-G28*$K$3))/24/60/60)</f>
        <v>0.15625</v>
      </c>
      <c r="M28" s="66" t="str">
        <f>IF(I28=0,"DNS",IF($K$2=0,"vindbane",RANK(L28,$L$27:$L$28,1)))</f>
        <v>DNS</v>
      </c>
      <c r="N28" s="67" t="str">
        <f>IF(I28=0,"DNS",IF($K$2=0,"vindbane",RANK(L28,$L$7:$L$30,1)))</f>
        <v>DNS</v>
      </c>
      <c r="O28" s="21" t="str">
        <f>D28</f>
        <v>Giraffen</v>
      </c>
      <c r="P28" s="81">
        <v>737</v>
      </c>
      <c r="Q28" s="81">
        <v>570.4</v>
      </c>
      <c r="R28" s="81">
        <v>502</v>
      </c>
      <c r="S28" s="81">
        <v>980.8</v>
      </c>
      <c r="T28" s="81">
        <v>723.2</v>
      </c>
      <c r="U28" s="81">
        <v>615.20000000000005</v>
      </c>
      <c r="V28" s="81">
        <v>578.4</v>
      </c>
      <c r="W28" s="87"/>
      <c r="AA28" s="8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</row>
    <row r="29" spans="1:16383" s="2" customFormat="1">
      <c r="B29" s="26"/>
      <c r="G29" s="47"/>
      <c r="H29" s="38"/>
      <c r="I29" s="33"/>
      <c r="J29" s="38"/>
      <c r="K29" s="40"/>
      <c r="L29" s="43"/>
      <c r="M29" s="41"/>
      <c r="N29" s="41"/>
      <c r="O29" s="7"/>
      <c r="P29" s="8"/>
      <c r="Q29" s="8"/>
      <c r="R29" s="8"/>
      <c r="S29" s="8"/>
      <c r="T29" s="8"/>
      <c r="U29" s="8"/>
      <c r="V29" s="8"/>
      <c r="W29" s="41"/>
      <c r="X29" s="7"/>
      <c r="Y29" s="7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" customFormat="1">
      <c r="B30" s="26"/>
      <c r="G30" s="47"/>
      <c r="H30" s="38"/>
      <c r="I30" s="33"/>
      <c r="J30" s="38"/>
      <c r="K30" s="40"/>
      <c r="L30" s="43"/>
      <c r="M30" s="41"/>
      <c r="N30" s="41"/>
      <c r="O30" s="7"/>
      <c r="P30" s="8"/>
      <c r="Q30" s="8"/>
      <c r="R30" s="8"/>
      <c r="S30" s="8"/>
      <c r="T30" s="8"/>
      <c r="U30" s="8"/>
      <c r="V30" s="8"/>
      <c r="W30" s="26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>
      <c r="A31" s="2"/>
      <c r="B31" s="26"/>
      <c r="C31" s="2"/>
      <c r="D31" s="2"/>
      <c r="E31" s="26"/>
      <c r="F31" s="2"/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>
      <c r="A32" s="2"/>
      <c r="B32" s="26"/>
      <c r="C32" s="51"/>
      <c r="D32" s="2"/>
      <c r="E32" s="2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>
      <c r="A33" s="2"/>
      <c r="B33" s="26"/>
      <c r="C33" s="2"/>
      <c r="D33" s="2"/>
      <c r="E33" s="2"/>
      <c r="F33" s="2"/>
      <c r="G33" s="26"/>
      <c r="H33" s="26"/>
      <c r="I33" s="26"/>
      <c r="J33" s="41"/>
      <c r="K33" s="8"/>
      <c r="L33" s="8"/>
      <c r="M33" s="8"/>
      <c r="N33" s="8"/>
      <c r="O33" s="8"/>
      <c r="P33" s="8"/>
      <c r="Q33" s="8"/>
      <c r="R33" s="7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s="1" customFormat="1">
      <c r="A34" s="2"/>
      <c r="B34" s="26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>
      <c r="A35" s="2"/>
      <c r="B35" s="35"/>
      <c r="C35" s="2"/>
      <c r="D35" s="2"/>
      <c r="E35" s="2"/>
      <c r="F35" s="2"/>
      <c r="G35" s="26">
        <v>1</v>
      </c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ht="15.75" customHeight="1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</sheetData>
  <mergeCells count="1">
    <mergeCell ref="A1:H2"/>
  </mergeCells>
  <conditionalFormatting sqref="N22 M7:N13 N14:N16 M14:M22 M26:N28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:D3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150621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cp:lastPrinted>2021-06-01T18:07:27Z</cp:lastPrinted>
  <dcterms:created xsi:type="dcterms:W3CDTF">2001-02-23T03:42:25Z</dcterms:created>
  <dcterms:modified xsi:type="dcterms:W3CDTF">2021-06-15T19:06:23Z</dcterms:modified>
</cp:coreProperties>
</file>