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28-06-2016" sheetId="9" r:id="rId1"/>
  </sheets>
  <calcPr calcId="125725"/>
</workbook>
</file>

<file path=xl/calcChain.xml><?xml version="1.0" encoding="utf-8"?>
<calcChain xmlns="http://schemas.openxmlformats.org/spreadsheetml/2006/main">
  <c r="J29" i="9"/>
  <c r="K29" s="1"/>
  <c r="G29"/>
  <c r="O28"/>
  <c r="J28"/>
  <c r="K28" s="1"/>
  <c r="G28"/>
  <c r="N27"/>
  <c r="M27"/>
  <c r="J27"/>
  <c r="K27" s="1"/>
  <c r="G27"/>
  <c r="L27" s="1"/>
  <c r="O26"/>
  <c r="J26"/>
  <c r="K26" s="1"/>
  <c r="G26"/>
  <c r="O21"/>
  <c r="J21"/>
  <c r="K21" s="1"/>
  <c r="G21"/>
  <c r="O20"/>
  <c r="J20"/>
  <c r="K20" s="1"/>
  <c r="G20"/>
  <c r="O19"/>
  <c r="J19"/>
  <c r="K19" s="1"/>
  <c r="G19"/>
  <c r="O18"/>
  <c r="J18"/>
  <c r="K18" s="1"/>
  <c r="G18"/>
  <c r="O17"/>
  <c r="J17"/>
  <c r="K17" s="1"/>
  <c r="G17"/>
  <c r="L17" s="1"/>
  <c r="O16"/>
  <c r="J16"/>
  <c r="K16" s="1"/>
  <c r="G16"/>
  <c r="O15"/>
  <c r="J15"/>
  <c r="K15" s="1"/>
  <c r="G15"/>
  <c r="O14"/>
  <c r="J14"/>
  <c r="K14" s="1"/>
  <c r="G14"/>
  <c r="O13"/>
  <c r="N13"/>
  <c r="M13"/>
  <c r="J13"/>
  <c r="K13" s="1"/>
  <c r="G13"/>
  <c r="L13" s="1"/>
  <c r="O12"/>
  <c r="N12"/>
  <c r="M12"/>
  <c r="J12"/>
  <c r="K12" s="1"/>
  <c r="G12"/>
  <c r="L12" s="1"/>
  <c r="O11"/>
  <c r="J11"/>
  <c r="K11" s="1"/>
  <c r="G11"/>
  <c r="O10"/>
  <c r="J10"/>
  <c r="K10" s="1"/>
  <c r="G10"/>
  <c r="J9"/>
  <c r="K9" s="1"/>
  <c r="G9"/>
  <c r="O8"/>
  <c r="J8"/>
  <c r="K8" s="1"/>
  <c r="G8"/>
  <c r="O7"/>
  <c r="J7"/>
  <c r="K7" s="1"/>
  <c r="G7"/>
  <c r="K4"/>
  <c r="L9" l="1"/>
  <c r="L28"/>
  <c r="L29"/>
  <c r="L26"/>
  <c r="M28" s="1"/>
  <c r="L21"/>
  <c r="L20"/>
  <c r="L19"/>
  <c r="L18"/>
  <c r="N17"/>
  <c r="L16"/>
  <c r="L15"/>
  <c r="L14"/>
  <c r="L11"/>
  <c r="L10"/>
  <c r="L8"/>
  <c r="L7"/>
  <c r="M9" s="1"/>
  <c r="N28" l="1"/>
  <c r="N9"/>
  <c r="M29"/>
  <c r="N29"/>
  <c r="N26"/>
  <c r="M26"/>
  <c r="M21"/>
  <c r="N21"/>
  <c r="M20"/>
  <c r="N20"/>
  <c r="M19"/>
  <c r="N19"/>
  <c r="N18"/>
  <c r="M18"/>
  <c r="M16"/>
  <c r="N16"/>
  <c r="M15"/>
  <c r="N15"/>
  <c r="N14"/>
  <c r="M14"/>
  <c r="M11"/>
  <c r="N11"/>
  <c r="N10"/>
  <c r="M10"/>
  <c r="M8"/>
  <c r="N8"/>
  <c r="M7"/>
  <c r="N7"/>
</calcChain>
</file>

<file path=xl/sharedStrings.xml><?xml version="1.0" encoding="utf-8"?>
<sst xmlns="http://schemas.openxmlformats.org/spreadsheetml/2006/main" count="127" uniqueCount="80">
  <si>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</si>
  <si>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</si>
  <si>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</si>
  <si>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</si>
  <si>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</si>
  <si>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</si>
  <si>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</si>
  <si>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</si>
  <si>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</si>
  <si>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</si>
  <si>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</si>
  <si>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</si>
  <si>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</si>
  <si>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</si>
  <si>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</si>
  <si>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</si>
  <si>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Måltid</t>
  </si>
  <si>
    <t>Starttid</t>
  </si>
  <si>
    <t>Bådtype</t>
  </si>
  <si>
    <t>Klub</t>
  </si>
  <si>
    <t>FS</t>
  </si>
  <si>
    <t>SB</t>
  </si>
  <si>
    <t>Duet</t>
  </si>
  <si>
    <t>Adventura</t>
  </si>
  <si>
    <t>Erik Bay</t>
  </si>
  <si>
    <t>Cirkel</t>
  </si>
  <si>
    <t>Let</t>
  </si>
  <si>
    <t>Vind</t>
  </si>
  <si>
    <t>Bane</t>
  </si>
  <si>
    <t>Mellem</t>
  </si>
  <si>
    <t>Hård</t>
  </si>
  <si>
    <t>Fredericia og Strib sejlklubs tirsdagssejlads</t>
  </si>
  <si>
    <t>Dato:</t>
  </si>
  <si>
    <t>Referencemål:</t>
  </si>
  <si>
    <t>Sømil:</t>
  </si>
  <si>
    <t>Vindbane:</t>
  </si>
  <si>
    <t>Elvstrøm 1/4 ton</t>
  </si>
  <si>
    <t>Fox Lady</t>
  </si>
  <si>
    <t>Klaus Qvitzau</t>
  </si>
  <si>
    <t>Spækhugger</t>
  </si>
  <si>
    <t>L 23</t>
  </si>
  <si>
    <t>Ingeborg</t>
  </si>
  <si>
    <t>Strib sejlklub</t>
  </si>
  <si>
    <t>Dagmar</t>
  </si>
  <si>
    <t>Frank Nielsen</t>
  </si>
  <si>
    <t>Rip</t>
  </si>
  <si>
    <t>Rap</t>
  </si>
  <si>
    <t>Rup</t>
  </si>
  <si>
    <t>Peter Thomsen</t>
  </si>
  <si>
    <t>Drabant 22</t>
  </si>
  <si>
    <t>X 79</t>
  </si>
  <si>
    <t>Torben Lorenzen</t>
  </si>
  <si>
    <t>First 41 S 5</t>
  </si>
  <si>
    <t>Lasse Hyldager</t>
  </si>
  <si>
    <t>Peter Vind Larsen</t>
  </si>
  <si>
    <t>Perlen</t>
  </si>
  <si>
    <t>Aphrodite 101</t>
  </si>
  <si>
    <t>Off Line</t>
  </si>
  <si>
    <t>Peter Lund Lorentsen</t>
  </si>
  <si>
    <t>Finn Schultz Larsen</t>
  </si>
  <si>
    <t>Start nr 1</t>
  </si>
  <si>
    <t>Start nr 2</t>
  </si>
  <si>
    <t>Xeppo</t>
  </si>
  <si>
    <t>Minni</t>
  </si>
  <si>
    <t>X-Mamse</t>
  </si>
  <si>
    <t>Ove Nielsen</t>
  </si>
  <si>
    <t>First 31.7</t>
  </si>
  <si>
    <t>Tyrandeau</t>
  </si>
  <si>
    <t>Uden spiler</t>
  </si>
  <si>
    <t>overalt</t>
  </si>
  <si>
    <t>plac.i løb</t>
  </si>
  <si>
    <t>Bemærkning</t>
  </si>
  <si>
    <t>Nielsens</t>
  </si>
  <si>
    <t>Jon Vibe</t>
  </si>
  <si>
    <t>Indtast kun Måltid</t>
  </si>
  <si>
    <t>L23</t>
  </si>
  <si>
    <t>Snehvide</t>
  </si>
  <si>
    <t>International 806</t>
  </si>
  <si>
    <t>DSQ</t>
  </si>
  <si>
    <t>Fenix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</si>
</sst>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1">
    <xf numFmtId="0" fontId="0" fillId="0" borderId="0" xfId="0"/>
    <xf numFmtId="168" fontId="0" fillId="3" borderId="1" xfId="0" applyNumberFormat="1" applyFill="1" applyBorder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1" fontId="5" fillId="2" borderId="0" xfId="0" applyNumberFormat="1" applyFont="1" applyFill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68" fontId="0" fillId="3" borderId="0" xfId="0" applyNumberFormat="1" applyFill="1" applyBorder="1"/>
    <xf numFmtId="0" fontId="0" fillId="0" borderId="2" xfId="0" applyBorder="1"/>
    <xf numFmtId="0" fontId="5" fillId="3" borderId="0" xfId="0" applyFont="1" applyFill="1"/>
    <xf numFmtId="0" fontId="0" fillId="0" borderId="4" xfId="0" applyBorder="1"/>
    <xf numFmtId="0" fontId="0" fillId="0" borderId="0" xfId="0" applyBorder="1"/>
    <xf numFmtId="0" fontId="0" fillId="0" borderId="9" xfId="0" applyBorder="1"/>
    <xf numFmtId="168" fontId="0" fillId="3" borderId="9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168" fontId="0" fillId="0" borderId="9" xfId="0" applyNumberFormat="1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1" fontId="0" fillId="5" borderId="1" xfId="0" applyNumberForma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21" fontId="0" fillId="6" borderId="1" xfId="0" applyNumberFormat="1" applyFill="1" applyBorder="1" applyAlignment="1" applyProtection="1">
      <alignment horizontal="center" vertical="center"/>
      <protection locked="0"/>
    </xf>
    <xf numFmtId="167" fontId="0" fillId="6" borderId="6" xfId="0" applyNumberFormat="1" applyFill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21" fontId="0" fillId="0" borderId="4" xfId="0" applyNumberForma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6" borderId="0" xfId="0" applyFill="1" applyBorder="1"/>
    <xf numFmtId="168" fontId="0" fillId="6" borderId="0" xfId="0" applyNumberFormat="1" applyFill="1" applyBorder="1" applyAlignment="1">
      <alignment horizontal="center" vertical="center"/>
    </xf>
    <xf numFmtId="21" fontId="0" fillId="6" borderId="0" xfId="0" applyNumberFormat="1" applyFill="1" applyBorder="1" applyAlignment="1">
      <alignment horizontal="center" vertical="center"/>
    </xf>
    <xf numFmtId="165" fontId="0" fillId="6" borderId="0" xfId="1" applyNumberFormat="1" applyFont="1" applyFill="1" applyBorder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0" fillId="6" borderId="2" xfId="0" applyFill="1" applyBorder="1"/>
    <xf numFmtId="168" fontId="0" fillId="6" borderId="2" xfId="0" applyNumberFormat="1" applyFill="1" applyBorder="1" applyAlignment="1">
      <alignment horizontal="center" vertical="center"/>
    </xf>
    <xf numFmtId="21" fontId="0" fillId="6" borderId="2" xfId="0" applyNumberFormat="1" applyFill="1" applyBorder="1" applyAlignment="1">
      <alignment horizontal="center" vertical="center"/>
    </xf>
    <xf numFmtId="165" fontId="0" fillId="6" borderId="2" xfId="1" applyNumberFormat="1" applyFont="1" applyFill="1" applyBorder="1" applyAlignment="1">
      <alignment horizontal="center" vertical="center"/>
    </xf>
    <xf numFmtId="167" fontId="0" fillId="6" borderId="5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1000-sep (2 dec)" xfId="1" builtinId="3"/>
    <cellStyle name="Euro" xfId="2"/>
    <cellStyle name="Normal" xfId="0" builtinId="0"/>
  </cellStyles>
  <dxfs count="3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0</xdr:row>
      <xdr:rowOff>35433</xdr:rowOff>
    </xdr:to>
    <xdr:sp macro="" textlink="">
      <xdr:nvSpPr>
        <xdr:cNvPr id="3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>
      <selection activeCell="A31" sqref="A31:XFD42"/>
    </sheetView>
  </sheetViews>
  <sheetFormatPr defaultRowHeight="12.75"/>
  <cols>
    <col min="1" max="1" width="5.5703125" style="108" customWidth="1"/>
    <col min="2" max="2" width="8.42578125" style="33" customWidth="1"/>
    <col min="3" max="3" width="17.140625" customWidth="1"/>
    <col min="4" max="4" width="14.42578125" customWidth="1"/>
    <col min="5" max="5" width="22.5703125" customWidth="1"/>
    <col min="6" max="6" width="9.140625" style="33"/>
    <col min="8" max="8" width="12.42578125" customWidth="1"/>
    <col min="9" max="9" width="16.42578125" customWidth="1"/>
    <col min="10" max="10" width="13.140625" customWidth="1"/>
    <col min="23" max="23" width="18.85546875" style="33" customWidth="1"/>
  </cols>
  <sheetData>
    <row r="1" spans="1:24">
      <c r="A1" s="109" t="s">
        <v>31</v>
      </c>
      <c r="B1" s="110"/>
      <c r="C1" s="110"/>
      <c r="D1" s="110"/>
      <c r="E1" s="110"/>
      <c r="F1" s="110"/>
      <c r="G1" s="110"/>
      <c r="H1" s="110"/>
      <c r="I1" s="32"/>
      <c r="J1" s="32"/>
      <c r="K1" s="32"/>
      <c r="L1" s="53"/>
      <c r="M1" s="32"/>
      <c r="N1" s="32"/>
      <c r="O1" s="2"/>
      <c r="P1" s="8"/>
      <c r="Q1" s="8"/>
      <c r="R1" s="8"/>
      <c r="S1" s="8"/>
      <c r="T1" s="8"/>
      <c r="U1" s="8"/>
      <c r="V1" s="8"/>
      <c r="W1" s="32"/>
      <c r="X1" s="2"/>
    </row>
    <row r="2" spans="1:24">
      <c r="A2" s="110"/>
      <c r="B2" s="110"/>
      <c r="C2" s="110"/>
      <c r="D2" s="110"/>
      <c r="E2" s="110"/>
      <c r="F2" s="110"/>
      <c r="G2" s="110"/>
      <c r="H2" s="110"/>
      <c r="I2" s="32"/>
      <c r="J2" s="42" t="s">
        <v>35</v>
      </c>
      <c r="K2" s="47">
        <v>4</v>
      </c>
      <c r="L2" s="53"/>
      <c r="M2" s="32"/>
      <c r="N2" s="32"/>
      <c r="O2" s="2"/>
      <c r="P2" s="8"/>
      <c r="Q2" s="8"/>
      <c r="R2" s="8"/>
      <c r="S2" s="8"/>
      <c r="T2" s="8"/>
      <c r="U2" s="8"/>
      <c r="V2" s="8"/>
      <c r="W2" s="32"/>
      <c r="X2" s="2"/>
    </row>
    <row r="3" spans="1:24">
      <c r="A3" s="100"/>
      <c r="B3" s="32"/>
      <c r="C3" s="2"/>
      <c r="D3" s="2"/>
      <c r="E3" s="2"/>
      <c r="F3" s="32"/>
      <c r="G3" s="32"/>
      <c r="H3" s="32"/>
      <c r="I3" s="32"/>
      <c r="J3" s="42" t="s">
        <v>34</v>
      </c>
      <c r="K3" s="48">
        <v>4.0999999999999996</v>
      </c>
      <c r="L3" s="53"/>
      <c r="M3" s="32"/>
      <c r="N3" s="32"/>
      <c r="O3" s="2"/>
      <c r="P3" s="2"/>
      <c r="Q3" s="2"/>
      <c r="R3" s="2"/>
      <c r="S3" s="2"/>
      <c r="T3" s="2"/>
      <c r="U3" s="2"/>
      <c r="V3" s="2"/>
      <c r="W3" s="32"/>
      <c r="X3" s="2"/>
    </row>
    <row r="4" spans="1:24">
      <c r="A4" s="100"/>
      <c r="B4" s="32"/>
      <c r="C4" s="2"/>
      <c r="D4" s="2"/>
      <c r="E4" s="2"/>
      <c r="F4" s="32"/>
      <c r="G4" s="59" t="s">
        <v>32</v>
      </c>
      <c r="H4" s="64">
        <v>42549</v>
      </c>
      <c r="I4" s="37"/>
      <c r="J4" s="71" t="s">
        <v>33</v>
      </c>
      <c r="K4" s="72">
        <f>MAX(G7:G30)</f>
        <v>1170.4000000000001</v>
      </c>
      <c r="L4" s="53"/>
      <c r="M4" s="32"/>
      <c r="N4" s="32"/>
      <c r="O4" s="16" t="s">
        <v>28</v>
      </c>
      <c r="P4" s="22" t="s">
        <v>25</v>
      </c>
      <c r="Q4" s="23" t="s">
        <v>25</v>
      </c>
      <c r="R4" s="23" t="s">
        <v>25</v>
      </c>
      <c r="S4" s="24" t="s">
        <v>5</v>
      </c>
      <c r="T4" s="24" t="s">
        <v>5</v>
      </c>
      <c r="U4" s="24" t="s">
        <v>5</v>
      </c>
      <c r="V4" s="20"/>
      <c r="W4" s="32"/>
      <c r="X4" s="2"/>
    </row>
    <row r="5" spans="1:24" ht="15.75">
      <c r="A5" s="100"/>
      <c r="B5" s="32"/>
      <c r="C5" s="25" t="s">
        <v>60</v>
      </c>
      <c r="D5" s="2"/>
      <c r="E5" s="2"/>
      <c r="F5" s="32"/>
      <c r="G5" s="32"/>
      <c r="H5" s="32"/>
      <c r="I5" s="32"/>
      <c r="J5" s="32"/>
      <c r="K5" s="32"/>
      <c r="L5" s="32"/>
      <c r="M5" s="32"/>
      <c r="N5" s="32"/>
      <c r="O5" s="16" t="s">
        <v>27</v>
      </c>
      <c r="P5" s="17" t="s">
        <v>26</v>
      </c>
      <c r="Q5" s="18" t="s">
        <v>29</v>
      </c>
      <c r="R5" s="18" t="s">
        <v>30</v>
      </c>
      <c r="S5" s="18" t="s">
        <v>26</v>
      </c>
      <c r="T5" s="18" t="s">
        <v>29</v>
      </c>
      <c r="U5" s="18" t="s">
        <v>30</v>
      </c>
      <c r="V5" s="19"/>
      <c r="W5" s="32"/>
      <c r="X5" s="2"/>
    </row>
    <row r="6" spans="1:24">
      <c r="A6" s="101" t="s">
        <v>1</v>
      </c>
      <c r="B6" s="41" t="s">
        <v>3</v>
      </c>
      <c r="C6" s="28" t="s">
        <v>18</v>
      </c>
      <c r="D6" s="28" t="s">
        <v>2</v>
      </c>
      <c r="E6" s="28" t="s">
        <v>4</v>
      </c>
      <c r="F6" s="41" t="s">
        <v>19</v>
      </c>
      <c r="G6" s="41" t="s">
        <v>0</v>
      </c>
      <c r="H6" s="41" t="s">
        <v>17</v>
      </c>
      <c r="I6" s="68" t="s">
        <v>74</v>
      </c>
      <c r="J6" s="43" t="s">
        <v>15</v>
      </c>
      <c r="K6" s="41" t="s">
        <v>14</v>
      </c>
      <c r="L6" s="41" t="s">
        <v>13</v>
      </c>
      <c r="M6" s="31" t="s">
        <v>70</v>
      </c>
      <c r="N6" s="31" t="s">
        <v>69</v>
      </c>
      <c r="O6" s="28"/>
      <c r="P6" s="29">
        <v>1</v>
      </c>
      <c r="Q6" s="29">
        <v>2</v>
      </c>
      <c r="R6" s="29">
        <v>3</v>
      </c>
      <c r="S6" s="29">
        <v>4</v>
      </c>
      <c r="T6" s="29">
        <v>5</v>
      </c>
      <c r="U6" s="29">
        <v>6</v>
      </c>
      <c r="V6" s="30" t="s">
        <v>6</v>
      </c>
      <c r="W6" s="53" t="s">
        <v>71</v>
      </c>
      <c r="X6" s="11"/>
    </row>
    <row r="7" spans="1:24">
      <c r="A7" s="102">
        <v>1</v>
      </c>
      <c r="B7" s="95">
        <v>4247</v>
      </c>
      <c r="C7" s="12" t="s">
        <v>49</v>
      </c>
      <c r="D7" s="12" t="s">
        <v>63</v>
      </c>
      <c r="E7" s="12" t="s">
        <v>48</v>
      </c>
      <c r="F7" s="95" t="s">
        <v>20</v>
      </c>
      <c r="G7" s="75">
        <f>IF(K2=1,P7,0)+IF(K2=2,Q7,0)+IF(K2=3,R7,0)+IF(K2=4,S7,0)+IF(K2=5,T7,0)+IF(K2=6,U7,0)+IF(K2=7,V7,0)</f>
        <v>1156.4000000000001</v>
      </c>
      <c r="H7" s="66">
        <v>0.77083333333333337</v>
      </c>
      <c r="I7" s="70">
        <v>0.84962962962962962</v>
      </c>
      <c r="J7" s="76">
        <f>IF(I7&gt;0,I7-H7,0)</f>
        <v>7.8796296296296253E-2</v>
      </c>
      <c r="K7" s="77">
        <f>(HOUR(J7)*3600)+(MINUTE(J7)*60)+SECOND(J7)</f>
        <v>6808</v>
      </c>
      <c r="L7" s="78">
        <f t="shared" ref="L7:L10" si="0">IF(G7=0,"vælg vindbane",IF(I7=0,13500,K7+($K$4*$K$3-G7*$K$3))/24/60/60)</f>
        <v>7.9460648148148141E-2</v>
      </c>
      <c r="M7" s="91">
        <f t="shared" ref="M7:M21" si="1">IF(I7=0,"DNS",IF($K$2=0,"vindbane",RANK(L7,$L$7:$L$21,1)))</f>
        <v>12</v>
      </c>
      <c r="N7" s="92">
        <f>IF(I7=0,"DNS",IF($K$2=0,"vindbane",RANK(L7,$L$7:$L$30,1)))</f>
        <v>15</v>
      </c>
      <c r="O7" s="26" t="str">
        <f t="shared" ref="O7:O21" si="2">D7</f>
        <v>Minni</v>
      </c>
      <c r="P7" s="15">
        <v>876</v>
      </c>
      <c r="Q7" s="15">
        <v>694.6</v>
      </c>
      <c r="R7" s="15">
        <v>622.4</v>
      </c>
      <c r="S7" s="15">
        <v>1156.4000000000001</v>
      </c>
      <c r="T7" s="15">
        <v>864</v>
      </c>
      <c r="U7" s="15">
        <v>756.6</v>
      </c>
      <c r="V7" s="15">
        <v>703.8</v>
      </c>
      <c r="W7" s="32"/>
      <c r="X7" s="2"/>
    </row>
    <row r="8" spans="1:24">
      <c r="A8" s="103">
        <v>1</v>
      </c>
      <c r="B8" s="98">
        <v>35</v>
      </c>
      <c r="C8" s="79" t="s">
        <v>22</v>
      </c>
      <c r="D8" s="79" t="s">
        <v>23</v>
      </c>
      <c r="E8" s="79" t="s">
        <v>24</v>
      </c>
      <c r="F8" s="98" t="s">
        <v>21</v>
      </c>
      <c r="G8" s="80">
        <f>IF(K2=1,P8,0)+IF(K2=2,Q8,0)+IF(K2=3,R8,0)+IF(K2=4,S8,0)+IF(K2=5,T8,0)+IF(K2=6,U8,0)+IF(K2=7,V8,0)</f>
        <v>1110.8</v>
      </c>
      <c r="H8" s="81">
        <v>0.77083333333333337</v>
      </c>
      <c r="I8" s="73">
        <v>0.83406249999999993</v>
      </c>
      <c r="J8" s="81">
        <f t="shared" ref="J8:J21" si="3">IF(I8&gt;0,I8-H8,0)</f>
        <v>6.3229166666666559E-2</v>
      </c>
      <c r="K8" s="82">
        <f t="shared" ref="K8:K21" si="4">(HOUR(J8)*3600)+(MINUTE(J8)*60)+SECOND(J8)</f>
        <v>5463</v>
      </c>
      <c r="L8" s="74">
        <f t="shared" si="0"/>
        <v>6.6057407407407426E-2</v>
      </c>
      <c r="M8" s="91">
        <f t="shared" si="1"/>
        <v>6</v>
      </c>
      <c r="N8" s="92">
        <f>IF(I8=0,"DNS",IF($K$2=0,"vindbane",RANK(L8,$L$7:$L$30,1)))</f>
        <v>8</v>
      </c>
      <c r="O8" s="3" t="str">
        <f t="shared" si="2"/>
        <v>Adventura</v>
      </c>
      <c r="P8" s="1">
        <v>852.8</v>
      </c>
      <c r="Q8" s="1">
        <v>668.8</v>
      </c>
      <c r="R8" s="1">
        <v>594.79999999999995</v>
      </c>
      <c r="S8" s="1">
        <v>1110.8</v>
      </c>
      <c r="T8" s="1">
        <v>828.8</v>
      </c>
      <c r="U8" s="1">
        <v>717</v>
      </c>
      <c r="V8" s="1">
        <v>678</v>
      </c>
      <c r="W8" s="32"/>
      <c r="X8" s="2"/>
    </row>
    <row r="9" spans="1:24">
      <c r="A9" s="104">
        <v>1</v>
      </c>
      <c r="B9" s="96">
        <v>316</v>
      </c>
      <c r="C9" s="13" t="s">
        <v>79</v>
      </c>
      <c r="D9" s="13"/>
      <c r="E9" s="13"/>
      <c r="F9" s="96" t="s">
        <v>21</v>
      </c>
      <c r="G9" s="62">
        <f>IF(K2=1,P9,0)+IF(K2=2,Q9,0)+IF(K2=3,R9,0)+IF(K2=4,S9,0)+IF(K2=5,T9,0)+IF(K2=6,U9,0)+IF(K2=7,V9,0)</f>
        <v>1170.4000000000001</v>
      </c>
      <c r="H9" s="67">
        <v>0.77083333333333337</v>
      </c>
      <c r="I9" s="70">
        <v>0.84403935185185175</v>
      </c>
      <c r="J9" s="83">
        <f t="shared" si="3"/>
        <v>7.3206018518518379E-2</v>
      </c>
      <c r="K9" s="51">
        <f t="shared" si="4"/>
        <v>6325</v>
      </c>
      <c r="L9" s="54">
        <f t="shared" si="0"/>
        <v>7.3206018518518531E-2</v>
      </c>
      <c r="M9" s="91">
        <f t="shared" si="1"/>
        <v>10</v>
      </c>
      <c r="N9" s="92">
        <f>IF(I9=0,"DNS",IF($K$2=0,"vindbane",RANK(L9,$L$7:$L$30,1)))</f>
        <v>13</v>
      </c>
      <c r="O9" s="3"/>
      <c r="P9" s="1">
        <v>899.6</v>
      </c>
      <c r="Q9" s="1">
        <v>685.8</v>
      </c>
      <c r="R9" s="1">
        <v>597</v>
      </c>
      <c r="S9" s="1">
        <v>1170.4000000000001</v>
      </c>
      <c r="T9" s="1">
        <v>850.4</v>
      </c>
      <c r="U9" s="1">
        <v>718.4</v>
      </c>
      <c r="V9" s="1">
        <v>695.6</v>
      </c>
      <c r="W9" s="32"/>
      <c r="X9" s="2"/>
    </row>
    <row r="10" spans="1:24">
      <c r="A10" s="103">
        <v>1</v>
      </c>
      <c r="B10" s="98">
        <v>19</v>
      </c>
      <c r="C10" s="79" t="s">
        <v>40</v>
      </c>
      <c r="D10" s="79" t="s">
        <v>62</v>
      </c>
      <c r="E10" s="79" t="s">
        <v>42</v>
      </c>
      <c r="F10" s="98" t="s">
        <v>21</v>
      </c>
      <c r="G10" s="80">
        <f>IF(K2=1,P10,0)+IF(K2=2,Q10,0)+IF(K2=3,R10,0)+IF(K2=4,S10,0)+IF(K2=5,T10,0)+IF(K2=6,U10,0)+IF(K2=7,V10,0)</f>
        <v>1069.2</v>
      </c>
      <c r="H10" s="81">
        <v>0.77083333333333337</v>
      </c>
      <c r="I10" s="73">
        <v>0.83334490740740741</v>
      </c>
      <c r="J10" s="81">
        <f t="shared" si="3"/>
        <v>6.2511574074074039E-2</v>
      </c>
      <c r="K10" s="82">
        <f t="shared" si="4"/>
        <v>5401</v>
      </c>
      <c r="L10" s="74">
        <f t="shared" si="0"/>
        <v>6.7313888888888895E-2</v>
      </c>
      <c r="M10" s="91">
        <f t="shared" si="1"/>
        <v>7</v>
      </c>
      <c r="N10" s="92">
        <f>IF(I10=0,"DNS",IF($K$2=0,"vindbane",RANK(L10,$L$7:$L$30,1)))</f>
        <v>9</v>
      </c>
      <c r="O10" s="3" t="str">
        <f t="shared" si="2"/>
        <v>Xeppo</v>
      </c>
      <c r="P10" s="1">
        <v>830.4</v>
      </c>
      <c r="Q10" s="1">
        <v>663.8</v>
      </c>
      <c r="R10" s="1">
        <v>589.79999999999995</v>
      </c>
      <c r="S10" s="1">
        <v>1069.2</v>
      </c>
      <c r="T10" s="1">
        <v>819.4</v>
      </c>
      <c r="U10" s="1">
        <v>712.6</v>
      </c>
      <c r="V10" s="1">
        <v>670.4</v>
      </c>
      <c r="W10" s="32"/>
      <c r="X10" s="2"/>
    </row>
    <row r="11" spans="1:24">
      <c r="A11" s="104">
        <v>1</v>
      </c>
      <c r="B11" s="96">
        <v>109</v>
      </c>
      <c r="C11" s="13" t="s">
        <v>40</v>
      </c>
      <c r="D11" s="13" t="s">
        <v>41</v>
      </c>
      <c r="E11" s="13" t="s">
        <v>42</v>
      </c>
      <c r="F11" s="96" t="s">
        <v>21</v>
      </c>
      <c r="G11" s="62">
        <f>IF(K2=1,P11,0)+IF(K2=2,Q11,0)+IF(K2=3,R11,0)+IF(K2=4,S11,0)+IF(K2=5,T11,0)+IF(K2=6,U11,0)+IF(K2=7,V11,0)</f>
        <v>1069.2</v>
      </c>
      <c r="H11" s="67">
        <v>0.77083333333333337</v>
      </c>
      <c r="I11" s="70">
        <v>0.83938657407407413</v>
      </c>
      <c r="J11" s="83">
        <f t="shared" si="3"/>
        <v>6.8553240740740762E-2</v>
      </c>
      <c r="K11" s="51">
        <f t="shared" si="4"/>
        <v>5923</v>
      </c>
      <c r="L11" s="54">
        <f>IF(G11=0,"vælg vindbane",IF(I11=0,13500,K11+($K$4*$K$3-G11*$K$3))/24/60/60)</f>
        <v>7.3355555555555549E-2</v>
      </c>
      <c r="M11" s="91">
        <f t="shared" si="1"/>
        <v>11</v>
      </c>
      <c r="N11" s="92">
        <f>IF(I11=0,"DNS",IF($K$2=0,"vindbane",RANK(L11,$L$7:$L$30,1)))</f>
        <v>14</v>
      </c>
      <c r="O11" s="3" t="str">
        <f t="shared" si="2"/>
        <v>Ingeborg</v>
      </c>
      <c r="P11" s="1">
        <v>830.4</v>
      </c>
      <c r="Q11" s="1">
        <v>663.8</v>
      </c>
      <c r="R11" s="1">
        <v>589.79999999999995</v>
      </c>
      <c r="S11" s="1">
        <v>1069.2</v>
      </c>
      <c r="T11" s="1">
        <v>819.4</v>
      </c>
      <c r="U11" s="1">
        <v>712.6</v>
      </c>
      <c r="V11" s="1">
        <v>670.4</v>
      </c>
      <c r="W11" s="32"/>
      <c r="X11" s="2"/>
    </row>
    <row r="12" spans="1:24">
      <c r="A12" s="103">
        <v>1</v>
      </c>
      <c r="B12" s="98">
        <v>226</v>
      </c>
      <c r="C12" s="79" t="s">
        <v>40</v>
      </c>
      <c r="D12" s="79" t="s">
        <v>43</v>
      </c>
      <c r="E12" s="79" t="s">
        <v>42</v>
      </c>
      <c r="F12" s="98" t="s">
        <v>21</v>
      </c>
      <c r="G12" s="80">
        <f>IF(K2=1,P12,0)+IF(K2=2,Q12,0)+IF(K2=3,R12,0)+IF(K2=4,S12,0)+IF(K2=5,T12,0)+IF(K2=6,U12,0)+IF(K2=7,V12,0)</f>
        <v>1069.2</v>
      </c>
      <c r="H12" s="81">
        <v>0.77083333333333337</v>
      </c>
      <c r="I12" s="73"/>
      <c r="J12" s="81">
        <f>IF(I12&gt;0,I12-H12,0)</f>
        <v>0</v>
      </c>
      <c r="K12" s="82">
        <f>(HOUR(J12)*3600)+(MINUTE(J12)*60)+SECOND(J12)</f>
        <v>0</v>
      </c>
      <c r="L12" s="74">
        <f>IF(G12=0,"vælg vindbane",IF(I12=0,13500,K12+($K$4*$K$3-G12*$K$3))/24/60/60)</f>
        <v>0.15625</v>
      </c>
      <c r="M12" s="91" t="str">
        <f t="shared" si="1"/>
        <v>DNS</v>
      </c>
      <c r="N12" s="92" t="str">
        <f>IF(I12=0,"DNS",IF($K$2=0,"vindbane",RANK(L12,$L$7:$L$30,1)))</f>
        <v>DNS</v>
      </c>
      <c r="O12" s="3" t="str">
        <f>D12</f>
        <v>Dagmar</v>
      </c>
      <c r="P12" s="1">
        <v>830.4</v>
      </c>
      <c r="Q12" s="1">
        <v>673.6</v>
      </c>
      <c r="R12" s="1">
        <v>589.79999999999995</v>
      </c>
      <c r="S12" s="1">
        <v>1069.2</v>
      </c>
      <c r="T12" s="1">
        <v>819.4</v>
      </c>
      <c r="U12" s="1">
        <v>712.6</v>
      </c>
      <c r="V12" s="1">
        <v>670.4</v>
      </c>
      <c r="W12" s="32"/>
      <c r="X12" s="2"/>
    </row>
    <row r="13" spans="1:24">
      <c r="A13" s="104">
        <v>1</v>
      </c>
      <c r="B13" s="96">
        <v>281</v>
      </c>
      <c r="C13" s="13" t="s">
        <v>40</v>
      </c>
      <c r="D13" s="13"/>
      <c r="E13" s="13" t="s">
        <v>42</v>
      </c>
      <c r="F13" s="96" t="s">
        <v>21</v>
      </c>
      <c r="G13" s="62">
        <f>IF(K2=1,P13,0)+IF(K2=2,Q13,0)+IF(K2=3,R13,0)+IF(K2=4,S13,0)+IF(K2=5,T13,0)+IF(K2=6,U13,0)+IF(K2=7,V13,0)</f>
        <v>1069.2</v>
      </c>
      <c r="H13" s="67">
        <v>0.77083333333333337</v>
      </c>
      <c r="I13" s="70"/>
      <c r="J13" s="83">
        <f t="shared" si="3"/>
        <v>0</v>
      </c>
      <c r="K13" s="51">
        <f t="shared" si="4"/>
        <v>0</v>
      </c>
      <c r="L13" s="54">
        <f t="shared" ref="L13:L21" si="5">IF(G13=0,"vælg vindbane",IF(I13=0,13500,K13+($K$4*$K$3-G13*$K$3))/24/60/60)</f>
        <v>0.15625</v>
      </c>
      <c r="M13" s="91" t="str">
        <f t="shared" si="1"/>
        <v>DNS</v>
      </c>
      <c r="N13" s="92" t="str">
        <f>IF(I13=0,"DNS",IF($K$2=0,"vindbane",RANK(L13,$L$7:$L$30,1)))</f>
        <v>DNS</v>
      </c>
      <c r="O13" s="3">
        <f t="shared" si="2"/>
        <v>0</v>
      </c>
      <c r="P13" s="1">
        <v>830.4</v>
      </c>
      <c r="Q13" s="1">
        <v>663.8</v>
      </c>
      <c r="R13" s="1">
        <v>589.79999999999995</v>
      </c>
      <c r="S13" s="1">
        <v>1069.2</v>
      </c>
      <c r="T13" s="1">
        <v>819.4</v>
      </c>
      <c r="U13" s="1">
        <v>712.6</v>
      </c>
      <c r="V13" s="1">
        <v>670.4</v>
      </c>
      <c r="W13" s="32"/>
      <c r="X13" s="2"/>
    </row>
    <row r="14" spans="1:24">
      <c r="A14" s="103">
        <v>1</v>
      </c>
      <c r="B14" s="98">
        <v>301</v>
      </c>
      <c r="C14" s="79" t="s">
        <v>75</v>
      </c>
      <c r="D14" s="79" t="s">
        <v>76</v>
      </c>
      <c r="E14" s="79" t="s">
        <v>42</v>
      </c>
      <c r="F14" s="98" t="s">
        <v>21</v>
      </c>
      <c r="G14" s="80">
        <f>IF(K2=1,P14,0)+IF(K2=2,Q14,0)+IF(K2=3,R14,0)+IF(K2=4,S14,0)+IF(K2=5,T14,0)+IF(K2=6,U14,0)+IF(K2=7,V14,0)</f>
        <v>1069.2</v>
      </c>
      <c r="H14" s="81">
        <v>0.77083333333333337</v>
      </c>
      <c r="I14" s="73">
        <v>0.83137731481481481</v>
      </c>
      <c r="J14" s="81">
        <f t="shared" si="3"/>
        <v>6.0543981481481435E-2</v>
      </c>
      <c r="K14" s="82">
        <f t="shared" si="4"/>
        <v>5231</v>
      </c>
      <c r="L14" s="74">
        <f t="shared" si="5"/>
        <v>6.5346296296296305E-2</v>
      </c>
      <c r="M14" s="91">
        <f t="shared" si="1"/>
        <v>5</v>
      </c>
      <c r="N14" s="92">
        <f>IF(I14=0,"DNS",IF($K$2=0,"vindbane",RANK(L14,$L$7:$L$30,1)))</f>
        <v>6</v>
      </c>
      <c r="O14" s="3" t="str">
        <f t="shared" si="2"/>
        <v>Snehvide</v>
      </c>
      <c r="P14" s="1">
        <v>830.4</v>
      </c>
      <c r="Q14" s="1">
        <v>663.8</v>
      </c>
      <c r="R14" s="1">
        <v>589.79999999999995</v>
      </c>
      <c r="S14" s="1">
        <v>1069.2</v>
      </c>
      <c r="T14" s="1">
        <v>819.4</v>
      </c>
      <c r="U14" s="1">
        <v>712.6</v>
      </c>
      <c r="V14" s="1">
        <v>670.4</v>
      </c>
      <c r="W14" s="32"/>
      <c r="X14" s="2"/>
    </row>
    <row r="15" spans="1:24">
      <c r="A15" s="104">
        <v>1</v>
      </c>
      <c r="B15" s="96">
        <v>436</v>
      </c>
      <c r="C15" s="13" t="s">
        <v>7</v>
      </c>
      <c r="D15" s="13" t="s">
        <v>8</v>
      </c>
      <c r="E15" s="13" t="s">
        <v>9</v>
      </c>
      <c r="F15" s="96" t="s">
        <v>20</v>
      </c>
      <c r="G15" s="62">
        <f>IF(K2=1,P15,0)+IF(K2=2,Q15,0)+IF(K2=3,R15,0)+IF(K2=4,S15,0)+IF(K2=5,T15,0)+IF(K2=6,U15,0)+IF(K2=7,V15,0)</f>
        <v>1062.5999999999999</v>
      </c>
      <c r="H15" s="67">
        <v>0.77083333333333337</v>
      </c>
      <c r="I15" s="70">
        <v>0.83039351851851861</v>
      </c>
      <c r="J15" s="83">
        <f t="shared" si="3"/>
        <v>5.9560185185185244E-2</v>
      </c>
      <c r="K15" s="51">
        <f t="shared" si="4"/>
        <v>5146</v>
      </c>
      <c r="L15" s="54">
        <f t="shared" si="5"/>
        <v>6.4675694444444459E-2</v>
      </c>
      <c r="M15" s="91">
        <f t="shared" si="1"/>
        <v>3</v>
      </c>
      <c r="N15" s="92">
        <f>IF(I15=0,"DNS",IF($K$2=0,"vindbane",RANK(L15,$L$7:$L$30,1)))</f>
        <v>4</v>
      </c>
      <c r="O15" s="3" t="str">
        <f t="shared" si="2"/>
        <v>Isabel 2</v>
      </c>
      <c r="P15" s="1">
        <v>821.8</v>
      </c>
      <c r="Q15" s="1">
        <v>654.79999999999995</v>
      </c>
      <c r="R15" s="1">
        <v>584.6</v>
      </c>
      <c r="S15" s="1">
        <v>1062.5999999999999</v>
      </c>
      <c r="T15" s="1">
        <v>808</v>
      </c>
      <c r="U15" s="1">
        <v>696.6</v>
      </c>
      <c r="V15" s="1">
        <v>662.4</v>
      </c>
      <c r="W15" s="32"/>
      <c r="X15" s="2"/>
    </row>
    <row r="16" spans="1:24">
      <c r="A16" s="103">
        <v>1</v>
      </c>
      <c r="B16" s="98">
        <v>188</v>
      </c>
      <c r="C16" s="79" t="s">
        <v>39</v>
      </c>
      <c r="D16" s="79" t="s">
        <v>45</v>
      </c>
      <c r="E16" s="79" t="s">
        <v>59</v>
      </c>
      <c r="F16" s="98" t="s">
        <v>20</v>
      </c>
      <c r="G16" s="80">
        <f>IF(K2=1,P16,0)+IF(K2=2,Q16,0)+IF(K2=3,R16,0)+IF(K2=4,S16,0)+IF(K2=5,T16,0)+IF(K2=6,U16,0)+IF(K2=7,V16,0)</f>
        <v>1030</v>
      </c>
      <c r="H16" s="81">
        <v>0.77083333333333337</v>
      </c>
      <c r="I16" s="73">
        <v>0.82748842592592586</v>
      </c>
      <c r="J16" s="81">
        <f t="shared" si="3"/>
        <v>5.6655092592592493E-2</v>
      </c>
      <c r="K16" s="82">
        <f t="shared" si="4"/>
        <v>4895</v>
      </c>
      <c r="L16" s="74">
        <f t="shared" si="5"/>
        <v>6.3317592592592592E-2</v>
      </c>
      <c r="M16" s="91">
        <f t="shared" si="1"/>
        <v>2</v>
      </c>
      <c r="N16" s="92">
        <f>IF(I16=0,"DNS",IF($K$2=0,"vindbane",RANK(L16,$L$7:$L$30,1)))</f>
        <v>3</v>
      </c>
      <c r="O16" s="3" t="str">
        <f t="shared" si="2"/>
        <v>Rip</v>
      </c>
      <c r="P16" s="1">
        <v>797.4</v>
      </c>
      <c r="Q16" s="1">
        <v>652.4</v>
      </c>
      <c r="R16" s="1">
        <v>586.79999999999995</v>
      </c>
      <c r="S16" s="1">
        <v>1030</v>
      </c>
      <c r="T16" s="1">
        <v>802.4</v>
      </c>
      <c r="U16" s="1">
        <v>703.2</v>
      </c>
      <c r="V16" s="1">
        <v>657.8</v>
      </c>
      <c r="W16" s="32"/>
      <c r="X16" s="2"/>
    </row>
    <row r="17" spans="1:24">
      <c r="A17" s="104">
        <v>1</v>
      </c>
      <c r="B17" s="96">
        <v>220</v>
      </c>
      <c r="C17" s="13" t="s">
        <v>39</v>
      </c>
      <c r="D17" s="13" t="s">
        <v>46</v>
      </c>
      <c r="E17" s="13" t="s">
        <v>44</v>
      </c>
      <c r="F17" s="96" t="s">
        <v>20</v>
      </c>
      <c r="G17" s="62">
        <f>IF(K2=1,P17,0)+IF(K2=2,Q17,0)+IF(K2=3,R17,0)+IF(K2=4,S17,0)+IF(K2=5,T17,0)+IF(K2=6,U17,0)+IF(K2=7,V17,0)</f>
        <v>1030</v>
      </c>
      <c r="H17" s="67">
        <v>0.77083333333333337</v>
      </c>
      <c r="I17" s="70"/>
      <c r="J17" s="83">
        <f t="shared" si="3"/>
        <v>0</v>
      </c>
      <c r="K17" s="51">
        <f t="shared" si="4"/>
        <v>0</v>
      </c>
      <c r="L17" s="54">
        <f t="shared" si="5"/>
        <v>0.15625</v>
      </c>
      <c r="M17" s="91" t="s">
        <v>78</v>
      </c>
      <c r="N17" s="92" t="str">
        <f>IF(I17=0,"DNS",IF($K$2=0,"vindbane",RANK(L17,$L$7:$L$30,1)))</f>
        <v>DNS</v>
      </c>
      <c r="O17" s="3" t="str">
        <f t="shared" si="2"/>
        <v>Rap</v>
      </c>
      <c r="P17" s="1">
        <v>797.4</v>
      </c>
      <c r="Q17" s="1">
        <v>652.4</v>
      </c>
      <c r="R17" s="1">
        <v>586.79999999999995</v>
      </c>
      <c r="S17" s="1">
        <v>1030</v>
      </c>
      <c r="T17" s="1">
        <v>802.4</v>
      </c>
      <c r="U17" s="1">
        <v>703.2</v>
      </c>
      <c r="V17" s="1">
        <v>657.8</v>
      </c>
      <c r="W17" s="32"/>
      <c r="X17" s="2"/>
    </row>
    <row r="18" spans="1:24">
      <c r="A18" s="103">
        <v>1</v>
      </c>
      <c r="B18" s="98">
        <v>272</v>
      </c>
      <c r="C18" s="79" t="s">
        <v>39</v>
      </c>
      <c r="D18" s="79" t="s">
        <v>47</v>
      </c>
      <c r="E18" s="79" t="s">
        <v>58</v>
      </c>
      <c r="F18" s="98" t="s">
        <v>20</v>
      </c>
      <c r="G18" s="80">
        <f>IF(K2=1,P18,0)+IF(K2=2,Q18,0)+IF(K2=3,R18,0)+IF(K2=4,S18,0)+IF(K2=5,T18,0)+IF(K2=6,U18,0)+IF(K2=7,V18,0)</f>
        <v>1030</v>
      </c>
      <c r="H18" s="81">
        <v>0.77083333333333337</v>
      </c>
      <c r="I18" s="73">
        <v>0.82895833333333335</v>
      </c>
      <c r="J18" s="81">
        <f t="shared" si="3"/>
        <v>5.8124999999999982E-2</v>
      </c>
      <c r="K18" s="82">
        <f t="shared" si="4"/>
        <v>5022</v>
      </c>
      <c r="L18" s="74">
        <f t="shared" si="5"/>
        <v>6.4787500000000012E-2</v>
      </c>
      <c r="M18" s="91">
        <f t="shared" si="1"/>
        <v>4</v>
      </c>
      <c r="N18" s="92">
        <f>IF(I18=0,"DNS",IF($K$2=0,"vindbane",RANK(L18,$L$7:$L$30,1)))</f>
        <v>5</v>
      </c>
      <c r="O18" s="3" t="str">
        <f t="shared" si="2"/>
        <v>Rup</v>
      </c>
      <c r="P18" s="1">
        <v>797.4</v>
      </c>
      <c r="Q18" s="1">
        <v>652.4</v>
      </c>
      <c r="R18" s="1">
        <v>586.79999999999995</v>
      </c>
      <c r="S18" s="1">
        <v>1030</v>
      </c>
      <c r="T18" s="1">
        <v>802.4</v>
      </c>
      <c r="U18" s="1">
        <v>703.2</v>
      </c>
      <c r="V18" s="1">
        <v>657.8</v>
      </c>
      <c r="W18" s="32"/>
      <c r="X18" s="2"/>
    </row>
    <row r="19" spans="1:24">
      <c r="A19" s="104">
        <v>1</v>
      </c>
      <c r="B19" s="96">
        <v>24</v>
      </c>
      <c r="C19" s="13" t="s">
        <v>36</v>
      </c>
      <c r="D19" s="13" t="s">
        <v>37</v>
      </c>
      <c r="E19" s="13" t="s">
        <v>38</v>
      </c>
      <c r="F19" s="96" t="s">
        <v>21</v>
      </c>
      <c r="G19" s="62">
        <f>IF(K2=1,P19,0)+IF(K2=2,Q19,0)+IF(K2=3,R19,0)+IF(K2=4,S19,0)+IF(K2=5,T19,0)+IF(K2=6,U19,0)+IF(K2=7,V19,0)</f>
        <v>978.8</v>
      </c>
      <c r="H19" s="67">
        <v>0.77083333333333337</v>
      </c>
      <c r="I19" s="70">
        <v>0.83182870370370365</v>
      </c>
      <c r="J19" s="83">
        <f t="shared" si="3"/>
        <v>6.0995370370370283E-2</v>
      </c>
      <c r="K19" s="51">
        <f t="shared" si="4"/>
        <v>5270</v>
      </c>
      <c r="L19" s="54">
        <f t="shared" si="5"/>
        <v>7.0087500000000025E-2</v>
      </c>
      <c r="M19" s="91">
        <f t="shared" si="1"/>
        <v>9</v>
      </c>
      <c r="N19" s="92">
        <f>IF(I19=0,"DNS",IF($K$2=0,"vindbane",RANK(L19,$L$7:$L$30,1)))</f>
        <v>11</v>
      </c>
      <c r="O19" s="3" t="str">
        <f t="shared" si="2"/>
        <v>Fox Lady</v>
      </c>
      <c r="P19" s="1">
        <v>771</v>
      </c>
      <c r="Q19" s="1">
        <v>641.79999999999995</v>
      </c>
      <c r="R19" s="1">
        <v>581.20000000000005</v>
      </c>
      <c r="S19" s="1">
        <v>978.8</v>
      </c>
      <c r="T19" s="1">
        <v>778.4</v>
      </c>
      <c r="U19" s="1">
        <v>689</v>
      </c>
      <c r="V19" s="1">
        <v>646</v>
      </c>
      <c r="W19" s="32"/>
      <c r="X19" s="8"/>
    </row>
    <row r="20" spans="1:24">
      <c r="A20" s="103">
        <v>1</v>
      </c>
      <c r="B20" s="98">
        <v>37</v>
      </c>
      <c r="C20" s="93" t="s">
        <v>77</v>
      </c>
      <c r="D20" s="79" t="s">
        <v>72</v>
      </c>
      <c r="E20" s="79" t="s">
        <v>73</v>
      </c>
      <c r="F20" s="98" t="s">
        <v>21</v>
      </c>
      <c r="G20" s="80">
        <f>IF(K2=1,P20,0)+IF(K2=2,Q20,0)+IF(K2=3,R20,0)+IF(K2=4,S20,0)+IF(K2=5,T20,0)+IF(K2=6,U20,0)+IF(K23=7,V20,0)</f>
        <v>1040.5999999999999</v>
      </c>
      <c r="H20" s="81">
        <v>0.77083333333333337</v>
      </c>
      <c r="I20" s="73">
        <v>0.83333333333333337</v>
      </c>
      <c r="J20" s="81">
        <f t="shared" si="3"/>
        <v>6.25E-2</v>
      </c>
      <c r="K20" s="82">
        <f t="shared" si="4"/>
        <v>5400</v>
      </c>
      <c r="L20" s="74">
        <f t="shared" si="5"/>
        <v>6.865949074074075E-2</v>
      </c>
      <c r="M20" s="91">
        <f t="shared" si="1"/>
        <v>8</v>
      </c>
      <c r="N20" s="92">
        <f>IF(I20=0,"DNS",IF($K$2=0,"vindbane",RANK(L20,$L$7:$L$30,1)))</f>
        <v>10</v>
      </c>
      <c r="O20" s="3" t="str">
        <f t="shared" si="2"/>
        <v>Nielsens</v>
      </c>
      <c r="P20" s="1">
        <v>799.6</v>
      </c>
      <c r="Q20" s="1">
        <v>636</v>
      </c>
      <c r="R20" s="1">
        <v>564.6</v>
      </c>
      <c r="S20" s="1">
        <v>1040.5999999999999</v>
      </c>
      <c r="T20" s="1">
        <v>790.4</v>
      </c>
      <c r="U20" s="1">
        <v>683.4</v>
      </c>
      <c r="V20" s="1">
        <v>642.79999999999995</v>
      </c>
      <c r="W20" s="32"/>
      <c r="X20" s="8"/>
    </row>
    <row r="21" spans="1:24">
      <c r="A21" s="105">
        <v>1</v>
      </c>
      <c r="B21" s="94">
        <v>225</v>
      </c>
      <c r="C21" s="10" t="s">
        <v>50</v>
      </c>
      <c r="D21" s="10" t="s">
        <v>64</v>
      </c>
      <c r="E21" s="10" t="s">
        <v>51</v>
      </c>
      <c r="F21" s="94" t="s">
        <v>20</v>
      </c>
      <c r="G21" s="60">
        <f>IF(K2=1,P21,0)+IF(K2=2,Q21,0)+IF(K2=3,R21,0)+IF(K2=4,S21,0)+IF(K2=5,T21,0)+IF(K2=6,U21,0)+IF(K2=7,V21,0)</f>
        <v>1010</v>
      </c>
      <c r="H21" s="65">
        <v>0.77083333333333337</v>
      </c>
      <c r="I21" s="70">
        <v>0.82230324074074079</v>
      </c>
      <c r="J21" s="44">
        <f t="shared" si="3"/>
        <v>5.1469907407407423E-2</v>
      </c>
      <c r="K21" s="49">
        <f t="shared" si="4"/>
        <v>4447</v>
      </c>
      <c r="L21" s="55">
        <f t="shared" si="5"/>
        <v>5.9081481481481492E-2</v>
      </c>
      <c r="M21" s="91">
        <f t="shared" si="1"/>
        <v>1</v>
      </c>
      <c r="N21" s="92">
        <f>IF(I21=0,"DNS",IF($K$2=0,"vindbane",RANK(L21,$L$7:$L$30,1)))</f>
        <v>2</v>
      </c>
      <c r="O21" s="3" t="str">
        <f t="shared" si="2"/>
        <v>X-Mamse</v>
      </c>
      <c r="P21" s="1">
        <v>778</v>
      </c>
      <c r="Q21" s="1">
        <v>624.20000000000005</v>
      </c>
      <c r="R21" s="1">
        <v>553</v>
      </c>
      <c r="S21" s="1">
        <v>1010</v>
      </c>
      <c r="T21" s="1">
        <v>778.2</v>
      </c>
      <c r="U21" s="1">
        <v>677.2</v>
      </c>
      <c r="V21" s="1">
        <v>629.4</v>
      </c>
      <c r="W21" s="53"/>
      <c r="X21" s="8"/>
    </row>
    <row r="22" spans="1:24">
      <c r="A22" s="7"/>
      <c r="B22" s="53"/>
      <c r="C22" s="8"/>
      <c r="D22" s="8"/>
      <c r="E22" s="8"/>
      <c r="F22" s="53"/>
      <c r="G22" s="61"/>
      <c r="H22" s="45"/>
      <c r="I22" s="38"/>
      <c r="J22" s="45"/>
      <c r="K22" s="50"/>
      <c r="L22" s="56"/>
      <c r="M22" s="58"/>
      <c r="N22" s="34"/>
      <c r="O22" s="8"/>
      <c r="P22" s="9"/>
      <c r="Q22" s="9"/>
      <c r="R22" s="9"/>
      <c r="S22" s="9"/>
      <c r="T22" s="9"/>
      <c r="U22" s="9"/>
      <c r="V22" s="9"/>
      <c r="W22" s="53"/>
      <c r="X22" s="8"/>
    </row>
    <row r="23" spans="1:24">
      <c r="A23" s="7"/>
      <c r="B23" s="53"/>
      <c r="C23" s="8"/>
      <c r="D23" s="8"/>
      <c r="E23" s="8"/>
      <c r="F23" s="53"/>
      <c r="G23" s="61"/>
      <c r="H23" s="45"/>
      <c r="I23" s="38"/>
      <c r="J23" s="45"/>
      <c r="K23" s="50"/>
      <c r="L23" s="56"/>
      <c r="M23" s="58"/>
      <c r="N23" s="34"/>
      <c r="O23" s="8"/>
      <c r="P23" s="9"/>
      <c r="Q23" s="9"/>
      <c r="R23" s="9"/>
      <c r="S23" s="9"/>
      <c r="T23" s="9"/>
      <c r="U23" s="9"/>
      <c r="V23" s="9"/>
      <c r="W23" s="53"/>
      <c r="X23" s="8"/>
    </row>
    <row r="24" spans="1:24" ht="15.75">
      <c r="A24" s="7"/>
      <c r="B24" s="53"/>
      <c r="C24" s="25" t="s">
        <v>61</v>
      </c>
      <c r="D24" s="8"/>
      <c r="E24" s="8"/>
      <c r="F24" s="53"/>
      <c r="G24" s="61"/>
      <c r="H24" s="45"/>
      <c r="I24" s="38"/>
      <c r="J24" s="45"/>
      <c r="K24" s="50"/>
      <c r="L24" s="56"/>
      <c r="M24" s="58"/>
      <c r="N24" s="34"/>
      <c r="O24" s="8"/>
      <c r="P24" s="9"/>
      <c r="Q24" s="9"/>
      <c r="R24" s="9"/>
      <c r="S24" s="9"/>
      <c r="T24" s="9"/>
      <c r="U24" s="9"/>
      <c r="V24" s="9"/>
      <c r="W24" s="53"/>
      <c r="X24" s="8"/>
    </row>
    <row r="25" spans="1:24">
      <c r="A25" s="106" t="s">
        <v>1</v>
      </c>
      <c r="B25" s="39" t="s">
        <v>3</v>
      </c>
      <c r="C25" s="4" t="s">
        <v>18</v>
      </c>
      <c r="D25" s="4" t="s">
        <v>2</v>
      </c>
      <c r="E25" s="4" t="s">
        <v>4</v>
      </c>
      <c r="F25" s="39" t="s">
        <v>19</v>
      </c>
      <c r="G25" s="84" t="s">
        <v>0</v>
      </c>
      <c r="H25" s="39" t="s">
        <v>17</v>
      </c>
      <c r="I25" s="69" t="s">
        <v>16</v>
      </c>
      <c r="J25" s="84" t="s">
        <v>15</v>
      </c>
      <c r="K25" s="84" t="s">
        <v>14</v>
      </c>
      <c r="L25" s="84" t="s">
        <v>13</v>
      </c>
      <c r="M25" s="85"/>
      <c r="N25" s="35"/>
      <c r="O25" s="28"/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21" t="s">
        <v>6</v>
      </c>
      <c r="W25" s="97"/>
      <c r="X25" s="11"/>
    </row>
    <row r="26" spans="1:24">
      <c r="A26" s="102">
        <v>2</v>
      </c>
      <c r="B26" s="95">
        <v>137</v>
      </c>
      <c r="C26" s="12" t="s">
        <v>52</v>
      </c>
      <c r="D26" s="12" t="s">
        <v>57</v>
      </c>
      <c r="E26" s="12" t="s">
        <v>53</v>
      </c>
      <c r="F26" s="95" t="s">
        <v>20</v>
      </c>
      <c r="G26" s="75">
        <f>IF(K2=1,P26,0)+IF(K2=2,Q26,0)+IF(K2=3,R26,0)+IF(K2=4,S26,0)+IF(K2=5,T26,0)+IF(K2=6,U26,0)+IF(K2=7,V26,0)</f>
        <v>979.4</v>
      </c>
      <c r="H26" s="66">
        <v>0.77430555555555547</v>
      </c>
      <c r="I26" s="70">
        <v>0.82195601851851852</v>
      </c>
      <c r="J26" s="76">
        <f>IF(I26&gt;0,I26-H26,0)</f>
        <v>4.7650462962963047E-2</v>
      </c>
      <c r="K26" s="77">
        <f>(HOUR(J26)*3600)+(MINUTE(J26)*60)+SECOND(J26)</f>
        <v>4117</v>
      </c>
      <c r="L26" s="78">
        <f t="shared" ref="L26:L29" si="6">IF(G26=0,"vælg vindbane",IF(I26=0,13500,K26+($K$4*$K$3-G26*$K$3))/24/60/60)</f>
        <v>5.6714120370370373E-2</v>
      </c>
      <c r="M26" s="91">
        <f>IF(I26=0,"DNS",IF($K$2=0,"vindbane",RANK(L26,$L$26:$L$29,1)))</f>
        <v>1</v>
      </c>
      <c r="N26" s="92">
        <f>IF(I26=0,"DNS",IF($K$2=0,"vindbane",RANK(L26,$L$7:$L$30,1)))</f>
        <v>1</v>
      </c>
      <c r="O26" s="3" t="str">
        <f>D26</f>
        <v>Off Line</v>
      </c>
      <c r="P26" s="5">
        <v>734.2</v>
      </c>
      <c r="Q26" s="5">
        <v>557.4</v>
      </c>
      <c r="R26" s="5">
        <v>479.2</v>
      </c>
      <c r="S26" s="5">
        <v>979.4</v>
      </c>
      <c r="T26" s="5">
        <v>705</v>
      </c>
      <c r="U26" s="5">
        <v>581.20000000000005</v>
      </c>
      <c r="V26" s="5">
        <v>564.4</v>
      </c>
      <c r="W26" s="53" t="s">
        <v>68</v>
      </c>
      <c r="X26" s="8"/>
    </row>
    <row r="27" spans="1:24">
      <c r="A27" s="103">
        <v>2</v>
      </c>
      <c r="B27" s="98">
        <v>552</v>
      </c>
      <c r="C27" s="79" t="s">
        <v>66</v>
      </c>
      <c r="D27" s="79" t="s">
        <v>67</v>
      </c>
      <c r="E27" s="79" t="s">
        <v>65</v>
      </c>
      <c r="F27" s="98" t="s">
        <v>20</v>
      </c>
      <c r="G27" s="80">
        <f>IF(K2=1,P27,0)+IF(K2=2,Q27,0)+IF(K2=3,R27,0)+IF(K2=4,S27,0)+IF(K2=5,T27,0)+IF(K2=6,U27,0)+IF(K2=7,V27,0)</f>
        <v>984</v>
      </c>
      <c r="H27" s="81">
        <v>0.77430555555555547</v>
      </c>
      <c r="I27" s="73"/>
      <c r="J27" s="81">
        <f>IF(I27&gt;0,I27-H27,0)</f>
        <v>0</v>
      </c>
      <c r="K27" s="82">
        <f>(HOUR(J27)*3600)+(MINUTE(J27)*60)+SECOND(J27)</f>
        <v>0</v>
      </c>
      <c r="L27" s="74">
        <f t="shared" si="6"/>
        <v>0.15625</v>
      </c>
      <c r="M27" s="91" t="str">
        <f>IF(I27=0,"DNS",IF($K$2=0,"vindbane",RANK(L27,$L$26:$L$29,1)))</f>
        <v>DNS</v>
      </c>
      <c r="N27" s="92" t="str">
        <f>IF(I27=0,"DNS",IF($K$2=0,"vindbane",RANK(L27,$L$7:$L$30,1)))</f>
        <v>DNS</v>
      </c>
      <c r="O27" s="26" t="s">
        <v>67</v>
      </c>
      <c r="P27" s="27">
        <v>755.2</v>
      </c>
      <c r="Q27" s="27">
        <v>587.79999999999995</v>
      </c>
      <c r="R27" s="27">
        <v>516.4</v>
      </c>
      <c r="S27" s="27">
        <v>984</v>
      </c>
      <c r="T27" s="27">
        <v>733.4</v>
      </c>
      <c r="U27" s="27">
        <v>622.79999999999995</v>
      </c>
      <c r="V27" s="27">
        <v>595</v>
      </c>
      <c r="W27" s="53"/>
      <c r="X27" s="8"/>
    </row>
    <row r="28" spans="1:24">
      <c r="A28" s="104">
        <v>2</v>
      </c>
      <c r="B28" s="96">
        <v>8</v>
      </c>
      <c r="C28" s="13" t="s">
        <v>10</v>
      </c>
      <c r="D28" s="13" t="s">
        <v>11</v>
      </c>
      <c r="E28" s="13" t="s">
        <v>12</v>
      </c>
      <c r="F28" s="96" t="s">
        <v>20</v>
      </c>
      <c r="G28" s="62">
        <f>IF(K2=1,P28,0)+IF(K2=2,Q28,0)+IF(K2=3,R28,0)+IF(K2=4,S28,0)+IF(K2=5,T28,0)+IF(K2=6,U28,0)+IF(K2=7,V28,0)</f>
        <v>929.4</v>
      </c>
      <c r="H28" s="67">
        <v>0.77430555555555547</v>
      </c>
      <c r="I28" s="70">
        <v>0.83458333333333334</v>
      </c>
      <c r="J28" s="83">
        <f>IF(I28&gt;0,I28-H28,0)</f>
        <v>6.0277777777777874E-2</v>
      </c>
      <c r="K28" s="51">
        <f>(HOUR(J28)*3600)+(MINUTE(J28)*60)+SECOND(J28)</f>
        <v>5208</v>
      </c>
      <c r="L28" s="54">
        <f t="shared" si="6"/>
        <v>7.1714120370370379E-2</v>
      </c>
      <c r="M28" s="91">
        <f>IF(I28=0,"DNS",IF($K$2=0,"vindbane",RANK(L28,$L$26:$L$29,1)))</f>
        <v>3</v>
      </c>
      <c r="N28" s="92">
        <f>IF(I28=0,"DNS",IF($K$2=0,"vindbane",RANK(L28,$L$7:$L$30,1)))</f>
        <v>12</v>
      </c>
      <c r="O28" s="14" t="str">
        <f>D28</f>
        <v>Vita</v>
      </c>
      <c r="P28" s="15">
        <v>713.2</v>
      </c>
      <c r="Q28" s="15">
        <v>563.20000000000005</v>
      </c>
      <c r="R28" s="15">
        <v>496.6</v>
      </c>
      <c r="S28" s="15">
        <v>929.4</v>
      </c>
      <c r="T28" s="15">
        <v>703</v>
      </c>
      <c r="U28" s="15">
        <v>598.6</v>
      </c>
      <c r="V28" s="15">
        <v>569</v>
      </c>
      <c r="W28" s="53"/>
      <c r="X28" s="8"/>
    </row>
    <row r="29" spans="1:24">
      <c r="A29" s="107">
        <v>2</v>
      </c>
      <c r="B29" s="99">
        <v>155</v>
      </c>
      <c r="C29" s="86" t="s">
        <v>56</v>
      </c>
      <c r="D29" s="86" t="s">
        <v>55</v>
      </c>
      <c r="E29" s="86" t="s">
        <v>54</v>
      </c>
      <c r="F29" s="99" t="s">
        <v>20</v>
      </c>
      <c r="G29" s="87">
        <f>IF(K2=1,P29,0)+IF(K2=2,Q29,0)+IF(K2=3,R29,0)+IF(K2=4,S29,0)+IF(K2=5,T29,0)+IF(K2=6,U29,0)+IF(K2=7,V29,0)</f>
        <v>938.2</v>
      </c>
      <c r="H29" s="88">
        <v>0.77430555555555547</v>
      </c>
      <c r="I29" s="73">
        <v>0.82869212962962957</v>
      </c>
      <c r="J29" s="88">
        <f>IF(I29&gt;0,I29-H29,0)</f>
        <v>5.4386574074074101E-2</v>
      </c>
      <c r="K29" s="89">
        <f t="shared" ref="K29" si="7">(HOUR(J29)*3600)+(MINUTE(J29)*60)+SECOND(J29)</f>
        <v>4699</v>
      </c>
      <c r="L29" s="90">
        <f t="shared" si="6"/>
        <v>6.5405324074074081E-2</v>
      </c>
      <c r="M29" s="91">
        <f>IF(I29=0,"DNS",IF($K$2=0,"vindbane",RANK(L29,$L$26:$L$29,1)))</f>
        <v>2</v>
      </c>
      <c r="N29" s="92">
        <f>IF(I29=0,"DNS",IF($K$2=0,"vindbane",RANK(L29,$L$7:$L$30,1)))</f>
        <v>7</v>
      </c>
      <c r="O29" s="3" t="s">
        <v>55</v>
      </c>
      <c r="P29" s="5">
        <v>728.8</v>
      </c>
      <c r="Q29" s="5">
        <v>601.79999999999995</v>
      </c>
      <c r="R29" s="5">
        <v>546</v>
      </c>
      <c r="S29" s="5">
        <v>938.2</v>
      </c>
      <c r="T29" s="5">
        <v>738.8</v>
      </c>
      <c r="U29" s="5">
        <v>651.20000000000005</v>
      </c>
      <c r="V29" s="5">
        <v>606.79999999999995</v>
      </c>
      <c r="W29" s="53"/>
      <c r="X29" s="8"/>
    </row>
    <row r="30" spans="1:24">
      <c r="A30" s="100"/>
      <c r="B30" s="32"/>
      <c r="C30" s="2"/>
      <c r="D30" s="2"/>
      <c r="E30" s="2"/>
      <c r="F30" s="32"/>
      <c r="G30" s="63"/>
      <c r="H30" s="46"/>
      <c r="I30" s="40"/>
      <c r="J30" s="46"/>
      <c r="K30" s="52"/>
      <c r="L30" s="57"/>
      <c r="M30" s="32"/>
      <c r="N30" s="36"/>
      <c r="O30" s="8"/>
      <c r="P30" s="9"/>
      <c r="Q30" s="9"/>
      <c r="R30" s="9"/>
      <c r="S30" s="9"/>
      <c r="T30" s="9"/>
      <c r="U30" s="9"/>
      <c r="V30" s="9"/>
      <c r="W30" s="53"/>
      <c r="X30" s="8"/>
    </row>
  </sheetData>
  <mergeCells count="1">
    <mergeCell ref="A1:H2"/>
  </mergeCells>
  <conditionalFormatting sqref="M25:N29 M7:N21">
    <cfRule type="cellIs" dxfId="2" priority="1" operator="equal">
      <formula>3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28-06-2016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John Middelboe</cp:lastModifiedBy>
  <cp:lastPrinted>2016-06-21T14:30:28Z</cp:lastPrinted>
  <dcterms:created xsi:type="dcterms:W3CDTF">2001-02-23T03:42:25Z</dcterms:created>
  <dcterms:modified xsi:type="dcterms:W3CDTF">2016-10-23T19:44:32Z</dcterms:modified>
</cp:coreProperties>
</file>