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6930"/>
  </bookViews>
  <sheets>
    <sheet name="14-06-2016" sheetId="1" r:id="rId1"/>
  </sheets>
  <calcPr calcId="125725"/>
</workbook>
</file>

<file path=xl/calcChain.xml><?xml version="1.0" encoding="utf-8"?>
<calcChain xmlns="http://schemas.openxmlformats.org/spreadsheetml/2006/main">
  <c r="J29" i="1"/>
  <c r="K29" s="1"/>
  <c r="G29"/>
  <c r="O28"/>
  <c r="N28"/>
  <c r="M28"/>
  <c r="J28"/>
  <c r="K28" s="1"/>
  <c r="G28"/>
  <c r="L28" s="1"/>
  <c r="J27"/>
  <c r="K27" s="1"/>
  <c r="G27"/>
  <c r="O26"/>
  <c r="J26"/>
  <c r="K26" s="1"/>
  <c r="G26"/>
  <c r="O21"/>
  <c r="J21"/>
  <c r="K21" s="1"/>
  <c r="G21"/>
  <c r="O20"/>
  <c r="J20"/>
  <c r="K20" s="1"/>
  <c r="G20"/>
  <c r="O19"/>
  <c r="N19"/>
  <c r="M19"/>
  <c r="J19"/>
  <c r="K19" s="1"/>
  <c r="G19"/>
  <c r="L19" s="1"/>
  <c r="O18"/>
  <c r="J18"/>
  <c r="K18" s="1"/>
  <c r="G18"/>
  <c r="O17"/>
  <c r="J17"/>
  <c r="K17" s="1"/>
  <c r="G17"/>
  <c r="O16"/>
  <c r="J16"/>
  <c r="K16" s="1"/>
  <c r="G16"/>
  <c r="O15"/>
  <c r="J15"/>
  <c r="K15" s="1"/>
  <c r="G15"/>
  <c r="O14"/>
  <c r="N14"/>
  <c r="M14"/>
  <c r="J14"/>
  <c r="K14" s="1"/>
  <c r="G14"/>
  <c r="L14" s="1"/>
  <c r="O13"/>
  <c r="J13"/>
  <c r="K13" s="1"/>
  <c r="G13"/>
  <c r="O12"/>
  <c r="N12"/>
  <c r="M12"/>
  <c r="J12"/>
  <c r="K12" s="1"/>
  <c r="G12"/>
  <c r="L12" s="1"/>
  <c r="O11"/>
  <c r="J11"/>
  <c r="K11" s="1"/>
  <c r="G11"/>
  <c r="O10"/>
  <c r="J10"/>
  <c r="K10" s="1"/>
  <c r="G10"/>
  <c r="N9"/>
  <c r="M9"/>
  <c r="J9"/>
  <c r="K9" s="1"/>
  <c r="G9"/>
  <c r="L9" s="1"/>
  <c r="O8"/>
  <c r="J8"/>
  <c r="K8" s="1"/>
  <c r="G8"/>
  <c r="O7"/>
  <c r="J7"/>
  <c r="K7" s="1"/>
  <c r="G7"/>
  <c r="K4" l="1"/>
  <c r="L10" s="1"/>
  <c r="L11" l="1"/>
  <c r="L17"/>
  <c r="L16"/>
  <c r="L15"/>
  <c r="L26"/>
  <c r="L27"/>
  <c r="L21"/>
  <c r="L7"/>
  <c r="L18"/>
  <c r="L20"/>
  <c r="L29"/>
  <c r="L8"/>
  <c r="L13"/>
  <c r="N10" l="1"/>
  <c r="N29"/>
  <c r="M29"/>
  <c r="M21"/>
  <c r="N21"/>
  <c r="M16"/>
  <c r="N16"/>
  <c r="M8"/>
  <c r="N8"/>
  <c r="N7"/>
  <c r="M7"/>
  <c r="M15"/>
  <c r="N15"/>
  <c r="M10"/>
  <c r="M13"/>
  <c r="N13"/>
  <c r="N18"/>
  <c r="M18"/>
  <c r="N26"/>
  <c r="M26"/>
  <c r="M11"/>
  <c r="N11"/>
  <c r="M20"/>
  <c r="N20"/>
  <c r="M27"/>
  <c r="N27"/>
  <c r="M17"/>
  <c r="N17"/>
</calcChain>
</file>

<file path=xl/sharedStrings.xml><?xml version="1.0" encoding="utf-8"?>
<sst xmlns="http://schemas.openxmlformats.org/spreadsheetml/2006/main" count="124" uniqueCount="78">
  <si>
    <t>Fredericia og Strib sejlklubs tirsdagssejlads</t>
  </si>
  <si>
    <t>Vindbane:</t>
  </si>
  <si>
    <t>Sømil:</t>
  </si>
  <si>
    <t>Dato:</t>
  </si>
  <si>
    <t>Referencemål:</t>
  </si>
  <si>
    <t>Bane</t>
  </si>
  <si>
    <t>Cirkel</t>
  </si>
  <si>
    <t>Op/ned</t>
  </si>
  <si>
    <t>Start nr 1</t>
  </si>
  <si>
    <t>Vind</t>
  </si>
  <si>
    <t>Let</t>
  </si>
  <si>
    <t>Mellem</t>
  </si>
  <si>
    <t>Hård</t>
  </si>
  <si>
    <t>Løb</t>
  </si>
  <si>
    <t>Sejlnr.</t>
  </si>
  <si>
    <t>Bådtype</t>
  </si>
  <si>
    <t>Bådnavn</t>
  </si>
  <si>
    <t>Skipper</t>
  </si>
  <si>
    <t>Klub</t>
  </si>
  <si>
    <t>Måltal</t>
  </si>
  <si>
    <t>Starttid</t>
  </si>
  <si>
    <t>Indtast kun Måltid</t>
  </si>
  <si>
    <t>Sejltid</t>
  </si>
  <si>
    <t>I sek</t>
  </si>
  <si>
    <t>Præmietid</t>
  </si>
  <si>
    <t>plac.i løb</t>
  </si>
  <si>
    <t>overalt</t>
  </si>
  <si>
    <t>GPH</t>
  </si>
  <si>
    <t>Bemærkning</t>
  </si>
  <si>
    <t>Drabant 22</t>
  </si>
  <si>
    <t>Minni</t>
  </si>
  <si>
    <t>Peter Thomsen</t>
  </si>
  <si>
    <t>FS</t>
  </si>
  <si>
    <t>Duet</t>
  </si>
  <si>
    <t>Adventura</t>
  </si>
  <si>
    <t>Erik Bay</t>
  </si>
  <si>
    <t>SB</t>
  </si>
  <si>
    <t>Maxi 77</t>
  </si>
  <si>
    <t>L 23</t>
  </si>
  <si>
    <t>Strib sejlklub</t>
  </si>
  <si>
    <t>Ingeborg</t>
  </si>
  <si>
    <t>Xeppo</t>
  </si>
  <si>
    <t>L23</t>
  </si>
  <si>
    <t>Snehvide</t>
  </si>
  <si>
    <t>Dagmar</t>
  </si>
  <si>
    <t>Maxi 84</t>
  </si>
  <si>
    <t>Isabel 2</t>
  </si>
  <si>
    <t>Carsten Højgård</t>
  </si>
  <si>
    <t>Spækhugger</t>
  </si>
  <si>
    <t>Rip</t>
  </si>
  <si>
    <t>Finn Schultz Larsen</t>
  </si>
  <si>
    <t>Rap</t>
  </si>
  <si>
    <t>Frank Nielsen</t>
  </si>
  <si>
    <t>Rup</t>
  </si>
  <si>
    <t>Peter Lund Lorentsen</t>
  </si>
  <si>
    <t>Elvstrøm 1/4 ton</t>
  </si>
  <si>
    <t>Fox Lady</t>
  </si>
  <si>
    <t>Klaus Qvitzau</t>
  </si>
  <si>
    <t>Nielsens</t>
  </si>
  <si>
    <t>Jon Vibe</t>
  </si>
  <si>
    <t>X 79</t>
  </si>
  <si>
    <t>X-Mamse</t>
  </si>
  <si>
    <t>Torben Lorenzen</t>
  </si>
  <si>
    <t>Start nr 2</t>
  </si>
  <si>
    <t>Måltid</t>
  </si>
  <si>
    <t>First 41 S 5</t>
  </si>
  <si>
    <t>Off Line</t>
  </si>
  <si>
    <t>Lasse Hyldager</t>
  </si>
  <si>
    <t>Uden spiler</t>
  </si>
  <si>
    <t>First 31.7</t>
  </si>
  <si>
    <t>Tyrandeau</t>
  </si>
  <si>
    <t>Ove Nielsen</t>
  </si>
  <si>
    <t>Impala 36</t>
  </si>
  <si>
    <t>Vita</t>
  </si>
  <si>
    <t>Jan Jensen</t>
  </si>
  <si>
    <t>Aphrodite 101</t>
  </si>
  <si>
    <t>Perlen</t>
  </si>
  <si>
    <t>Peter Vind Larsen</t>
  </si>
</sst>
</file>

<file path=xl/styles.xml><?xml version="1.0" encoding="utf-8"?>
<styleSheet xmlns="http://schemas.openxmlformats.org/spreadsheetml/2006/main">
  <numFmts count="6">
    <numFmt numFmtId="164" formatCode="[$-406]d\.\ mmmm\ yyyy;@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[$-F400]h:mm:ss\ AM/PM"/>
    <numFmt numFmtId="169" formatCode="_([$€-2]\ * #,##0.00_);_([$€-2]\ * \(#,##0.00\);_([$€-2]\ * &quot;-&quot;??_)"/>
  </numFmts>
  <fonts count="7">
    <font>
      <sz val="10"/>
      <name val="Arial"/>
    </font>
    <font>
      <b/>
      <sz val="18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457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07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" fillId="3" borderId="0" xfId="0" applyFont="1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0" fillId="0" borderId="2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1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/>
    <xf numFmtId="165" fontId="5" fillId="4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4" borderId="0" xfId="0" applyFont="1" applyFill="1"/>
    <xf numFmtId="0" fontId="0" fillId="0" borderId="4" xfId="0" applyBorder="1"/>
    <xf numFmtId="0" fontId="0" fillId="0" borderId="5" xfId="0" applyBorder="1"/>
    <xf numFmtId="165" fontId="0" fillId="0" borderId="5" xfId="0" applyNumberFormat="1" applyBorder="1" applyAlignment="1">
      <alignment horizontal="center" vertical="center"/>
    </xf>
    <xf numFmtId="21" fontId="0" fillId="0" borderId="5" xfId="0" applyNumberFormat="1" applyBorder="1" applyAlignment="1">
      <alignment horizontal="center" vertical="center"/>
    </xf>
    <xf numFmtId="21" fontId="0" fillId="5" borderId="9" xfId="0" applyNumberFormat="1" applyFill="1" applyBorder="1" applyAlignment="1" applyProtection="1">
      <alignment horizontal="center" vertical="center"/>
      <protection locked="0"/>
    </xf>
    <xf numFmtId="21" fontId="0" fillId="0" borderId="5" xfId="0" applyNumberFormat="1" applyFill="1" applyBorder="1" applyAlignment="1">
      <alignment horizontal="center" vertical="center"/>
    </xf>
    <xf numFmtId="167" fontId="0" fillId="0" borderId="5" xfId="1" applyNumberFormat="1" applyFon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/>
    </xf>
    <xf numFmtId="0" fontId="0" fillId="0" borderId="10" xfId="0" applyFill="1" applyBorder="1"/>
    <xf numFmtId="165" fontId="0" fillId="3" borderId="10" xfId="0" applyNumberFormat="1" applyFill="1" applyBorder="1"/>
    <xf numFmtId="165" fontId="0" fillId="3" borderId="0" xfId="0" applyNumberFormat="1" applyFill="1"/>
    <xf numFmtId="0" fontId="0" fillId="3" borderId="0" xfId="0" applyNumberFormat="1" applyFill="1"/>
    <xf numFmtId="0" fontId="0" fillId="6" borderId="11" xfId="0" applyFill="1" applyBorder="1"/>
    <xf numFmtId="0" fontId="0" fillId="6" borderId="0" xfId="0" applyFill="1" applyBorder="1"/>
    <xf numFmtId="165" fontId="0" fillId="6" borderId="0" xfId="0" applyNumberFormat="1" applyFill="1" applyBorder="1" applyAlignment="1">
      <alignment horizontal="center" vertical="center"/>
    </xf>
    <xf numFmtId="21" fontId="0" fillId="6" borderId="0" xfId="0" applyNumberFormat="1" applyFill="1" applyBorder="1" applyAlignment="1">
      <alignment horizontal="center" vertical="center"/>
    </xf>
    <xf numFmtId="21" fontId="0" fillId="6" borderId="9" xfId="0" applyNumberFormat="1" applyFill="1" applyBorder="1" applyAlignment="1" applyProtection="1">
      <alignment horizontal="center" vertical="center"/>
      <protection locked="0"/>
    </xf>
    <xf numFmtId="167" fontId="0" fillId="6" borderId="0" xfId="1" applyNumberFormat="1" applyFont="1" applyFill="1" applyBorder="1" applyAlignment="1">
      <alignment horizontal="center" vertical="center"/>
    </xf>
    <xf numFmtId="168" fontId="0" fillId="6" borderId="3" xfId="0" applyNumberFormat="1" applyFill="1" applyBorder="1" applyAlignment="1">
      <alignment horizontal="center" vertical="center"/>
    </xf>
    <xf numFmtId="0" fontId="0" fillId="0" borderId="9" xfId="0" applyFill="1" applyBorder="1"/>
    <xf numFmtId="165" fontId="0" fillId="3" borderId="9" xfId="0" applyNumberFormat="1" applyFill="1" applyBorder="1"/>
    <xf numFmtId="0" fontId="0" fillId="0" borderId="11" xfId="0" applyBorder="1"/>
    <xf numFmtId="0" fontId="0" fillId="0" borderId="0" xfId="0" applyBorder="1"/>
    <xf numFmtId="165" fontId="0" fillId="0" borderId="0" xfId="0" applyNumberFormat="1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21" fontId="0" fillId="0" borderId="0" xfId="0" applyNumberFormat="1" applyFill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0" fillId="3" borderId="0" xfId="0" applyNumberFormat="1" applyFill="1" applyBorder="1"/>
    <xf numFmtId="0" fontId="0" fillId="0" borderId="7" xfId="0" applyBorder="1"/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5" fontId="0" fillId="3" borderId="0" xfId="0" applyNumberFormat="1" applyFill="1" applyBorder="1"/>
    <xf numFmtId="165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167" fontId="0" fillId="3" borderId="0" xfId="1" applyNumberFormat="1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1" fontId="5" fillId="4" borderId="0" xfId="0" applyNumberFormat="1" applyFont="1" applyFill="1"/>
    <xf numFmtId="165" fontId="5" fillId="4" borderId="0" xfId="0" applyNumberFormat="1" applyFont="1" applyFill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/>
    </xf>
    <xf numFmtId="165" fontId="0" fillId="0" borderId="9" xfId="0" applyNumberFormat="1" applyFill="1" applyBorder="1"/>
    <xf numFmtId="0" fontId="0" fillId="3" borderId="3" xfId="0" applyNumberFormat="1" applyFill="1" applyBorder="1" applyAlignment="1">
      <alignment horizontal="center" vertical="center"/>
    </xf>
    <xf numFmtId="165" fontId="0" fillId="0" borderId="10" xfId="0" applyNumberFormat="1" applyFill="1" applyBorder="1"/>
    <xf numFmtId="0" fontId="0" fillId="0" borderId="10" xfId="0" applyBorder="1"/>
    <xf numFmtId="0" fontId="0" fillId="6" borderId="7" xfId="0" applyFill="1" applyBorder="1"/>
    <xf numFmtId="0" fontId="0" fillId="6" borderId="1" xfId="0" applyFill="1" applyBorder="1"/>
    <xf numFmtId="165" fontId="0" fillId="6" borderId="1" xfId="0" applyNumberFormat="1" applyFill="1" applyBorder="1" applyAlignment="1">
      <alignment horizontal="center" vertical="center"/>
    </xf>
    <xf numFmtId="21" fontId="0" fillId="6" borderId="1" xfId="0" applyNumberFormat="1" applyFill="1" applyBorder="1" applyAlignment="1">
      <alignment horizontal="center" vertical="center"/>
    </xf>
    <xf numFmtId="167" fontId="0" fillId="6" borderId="1" xfId="1" applyNumberFormat="1" applyFont="1" applyFill="1" applyBorder="1" applyAlignment="1">
      <alignment horizontal="center" vertical="center"/>
    </xf>
    <xf numFmtId="168" fontId="0" fillId="6" borderId="8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167" fontId="2" fillId="3" borderId="0" xfId="1" applyNumberFormat="1" applyFont="1" applyFill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3">
    <cellStyle name="1000-sep (2 dec)" xfId="1" builtinId="3"/>
    <cellStyle name="Euro" xfId="2"/>
    <cellStyle name="Normal" xfId="0" builtinId="0"/>
  </cellStyles>
  <dxfs count="3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819150</xdr:colOff>
      <xdr:row>0</xdr:row>
      <xdr:rowOff>35433</xdr:rowOff>
    </xdr:to>
    <xdr:sp macro="" textlink="">
      <xdr:nvSpPr>
        <xdr:cNvPr id="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2"/>
  <sheetViews>
    <sheetView showZeros="0" tabSelected="1" zoomScaleNormal="100" workbookViewId="0">
      <selection activeCell="A31" sqref="A31:XFD42"/>
    </sheetView>
  </sheetViews>
  <sheetFormatPr defaultRowHeight="12.75"/>
  <cols>
    <col min="1" max="1" width="3.42578125" customWidth="1"/>
    <col min="2" max="2" width="6.28515625" bestFit="1" customWidth="1"/>
    <col min="3" max="3" width="14.5703125" bestFit="1" customWidth="1"/>
    <col min="4" max="4" width="9.5703125" bestFit="1" customWidth="1"/>
    <col min="5" max="5" width="19" bestFit="1" customWidth="1"/>
    <col min="6" max="6" width="4.7109375" bestFit="1" customWidth="1"/>
    <col min="7" max="7" width="6.85546875" style="104" customWidth="1"/>
    <col min="8" max="8" width="12.42578125" style="104" customWidth="1"/>
    <col min="9" max="9" width="15.85546875" style="104" bestFit="1" customWidth="1"/>
    <col min="10" max="10" width="12.28515625" style="104" bestFit="1" customWidth="1"/>
    <col min="11" max="11" width="9.5703125" style="104" bestFit="1" customWidth="1"/>
    <col min="12" max="12" width="11.140625" style="104" customWidth="1"/>
    <col min="13" max="13" width="8.42578125" style="104" customWidth="1"/>
    <col min="14" max="14" width="8.28515625" style="104" customWidth="1"/>
    <col min="15" max="15" width="9.7109375" bestFit="1" customWidth="1"/>
    <col min="23" max="23" width="3.140625" customWidth="1"/>
    <col min="25" max="25" width="9.28515625" customWidth="1"/>
    <col min="28" max="28" width="9.28515625" bestFit="1" customWidth="1"/>
    <col min="29" max="34" width="14" bestFit="1" customWidth="1"/>
  </cols>
  <sheetData>
    <row r="1" spans="1:16384" ht="17.25" customHeight="1">
      <c r="A1" s="105" t="s">
        <v>0</v>
      </c>
      <c r="B1" s="106"/>
      <c r="C1" s="106"/>
      <c r="D1" s="106"/>
      <c r="E1" s="106"/>
      <c r="F1" s="106"/>
      <c r="G1" s="106"/>
      <c r="H1" s="106"/>
      <c r="I1" s="1"/>
      <c r="J1" s="1"/>
      <c r="K1" s="1"/>
      <c r="L1" s="2"/>
      <c r="M1" s="1"/>
      <c r="N1" s="1"/>
      <c r="O1" s="3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</row>
    <row r="2" spans="1:16384" ht="23.25" customHeight="1">
      <c r="A2" s="106"/>
      <c r="B2" s="106"/>
      <c r="C2" s="106"/>
      <c r="D2" s="106"/>
      <c r="E2" s="106"/>
      <c r="F2" s="106"/>
      <c r="G2" s="106"/>
      <c r="H2" s="106"/>
      <c r="I2" s="1"/>
      <c r="J2" s="5" t="s">
        <v>1</v>
      </c>
      <c r="K2" s="6">
        <v>5</v>
      </c>
      <c r="L2" s="2"/>
      <c r="M2" s="1"/>
      <c r="N2" s="1"/>
      <c r="O2" s="3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</row>
    <row r="3" spans="1:16384" ht="16.5" customHeight="1">
      <c r="A3" s="3"/>
      <c r="B3" s="3"/>
      <c r="C3" s="3"/>
      <c r="D3" s="3"/>
      <c r="E3" s="3"/>
      <c r="F3" s="3"/>
      <c r="G3" s="1"/>
      <c r="H3" s="1"/>
      <c r="I3" s="1"/>
      <c r="J3" s="5" t="s">
        <v>2</v>
      </c>
      <c r="K3" s="7">
        <v>6.9</v>
      </c>
      <c r="L3" s="2"/>
      <c r="M3" s="1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16384" s="3" customFormat="1" ht="16.5" customHeight="1">
      <c r="G4" s="8" t="s">
        <v>3</v>
      </c>
      <c r="H4" s="9">
        <v>42535</v>
      </c>
      <c r="I4" s="10"/>
      <c r="J4" s="11" t="s">
        <v>4</v>
      </c>
      <c r="K4" s="12">
        <f>MAX(G7:G30)</f>
        <v>874.2</v>
      </c>
      <c r="L4" s="2"/>
      <c r="M4" s="1"/>
      <c r="N4" s="1"/>
      <c r="O4" s="13" t="s">
        <v>5</v>
      </c>
      <c r="P4" s="14" t="s">
        <v>6</v>
      </c>
      <c r="Q4" s="15" t="s">
        <v>6</v>
      </c>
      <c r="R4" s="15" t="s">
        <v>6</v>
      </c>
      <c r="S4" s="16" t="s">
        <v>7</v>
      </c>
      <c r="T4" s="16" t="s">
        <v>7</v>
      </c>
      <c r="U4" s="16" t="s">
        <v>7</v>
      </c>
      <c r="V4" s="17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3" customFormat="1" ht="18.75" customHeight="1">
      <c r="C5" s="18" t="s">
        <v>8</v>
      </c>
      <c r="G5" s="1"/>
      <c r="H5" s="1"/>
      <c r="I5" s="1"/>
      <c r="J5" s="1"/>
      <c r="K5" s="1"/>
      <c r="L5" s="1"/>
      <c r="M5" s="1"/>
      <c r="N5" s="1"/>
      <c r="O5" s="13" t="s">
        <v>9</v>
      </c>
      <c r="P5" s="19" t="s">
        <v>10</v>
      </c>
      <c r="Q5" s="20" t="s">
        <v>11</v>
      </c>
      <c r="R5" s="20" t="s">
        <v>12</v>
      </c>
      <c r="S5" s="20" t="s">
        <v>10</v>
      </c>
      <c r="T5" s="20" t="s">
        <v>11</v>
      </c>
      <c r="U5" s="20" t="s">
        <v>12</v>
      </c>
      <c r="V5" s="21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s="30" customFormat="1">
      <c r="A6" s="22" t="s">
        <v>13</v>
      </c>
      <c r="B6" s="22" t="s">
        <v>14</v>
      </c>
      <c r="C6" s="22" t="s">
        <v>15</v>
      </c>
      <c r="D6" s="22" t="s">
        <v>16</v>
      </c>
      <c r="E6" s="22" t="s">
        <v>17</v>
      </c>
      <c r="F6" s="22" t="s">
        <v>18</v>
      </c>
      <c r="G6" s="23" t="s">
        <v>19</v>
      </c>
      <c r="H6" s="23" t="s">
        <v>20</v>
      </c>
      <c r="I6" s="24" t="s">
        <v>21</v>
      </c>
      <c r="J6" s="25" t="s">
        <v>22</v>
      </c>
      <c r="K6" s="23" t="s">
        <v>23</v>
      </c>
      <c r="L6" s="23" t="s">
        <v>24</v>
      </c>
      <c r="M6" s="26" t="s">
        <v>25</v>
      </c>
      <c r="N6" s="26" t="s">
        <v>26</v>
      </c>
      <c r="O6" s="22"/>
      <c r="P6" s="27">
        <v>1</v>
      </c>
      <c r="Q6" s="27">
        <v>2</v>
      </c>
      <c r="R6" s="27">
        <v>3</v>
      </c>
      <c r="S6" s="27">
        <v>4</v>
      </c>
      <c r="T6" s="27">
        <v>5</v>
      </c>
      <c r="U6" s="27">
        <v>6</v>
      </c>
      <c r="V6" s="28" t="s">
        <v>27</v>
      </c>
      <c r="W6" s="29"/>
      <c r="X6" s="4" t="s">
        <v>28</v>
      </c>
      <c r="Y6" s="29"/>
      <c r="Z6" s="29"/>
      <c r="AA6" s="29"/>
      <c r="AB6" s="29"/>
      <c r="AC6" s="29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>
      <c r="A7" s="31">
        <v>1</v>
      </c>
      <c r="B7" s="32">
        <v>4247</v>
      </c>
      <c r="C7" s="32" t="s">
        <v>29</v>
      </c>
      <c r="D7" s="32" t="s">
        <v>30</v>
      </c>
      <c r="E7" s="32" t="s">
        <v>31</v>
      </c>
      <c r="F7" s="32" t="s">
        <v>32</v>
      </c>
      <c r="G7" s="33">
        <f>IF(K2=1,P7,0)+IF(K2=2,Q7,0)+IF(K2=3,R7,0)+IF(K2=4,S7,0)+IF(K2=5,T7,0)+IF(K2=6,U7,0)+IF(K2=7,V7,0)</f>
        <v>874.2</v>
      </c>
      <c r="H7" s="34">
        <v>0.77083333333333337</v>
      </c>
      <c r="I7" s="35">
        <v>0.86325231481481479</v>
      </c>
      <c r="J7" s="36">
        <f>IF(I7&gt;0,I7-H7,0)</f>
        <v>9.2418981481481421E-2</v>
      </c>
      <c r="K7" s="37">
        <f>(HOUR(J7)*3600)+(MINUTE(J7)*60)+SECOND(J7)</f>
        <v>7985</v>
      </c>
      <c r="L7" s="38">
        <f t="shared" ref="L7:L10" si="0">IF(G7=0,"vælg vindbane",IF(I7=0,13500,K7+($K$4*$K$3-G7*$K$3))/24/60/60)</f>
        <v>9.2418981481481477E-2</v>
      </c>
      <c r="M7" s="39">
        <f t="shared" ref="M7:M21" si="1">IF(I7=0,"DNS",IF($K$2=0,"vindbane",RANK(L7,$L$7:$L$21,1)))</f>
        <v>11</v>
      </c>
      <c r="N7" s="40">
        <f>IF(I7=0,"DNS",IF($K$2=0,"vindbane",RANK(L7,$L$7:$L$30,1)))</f>
        <v>14</v>
      </c>
      <c r="O7" s="41" t="str">
        <f t="shared" ref="O7:O21" si="2">D7</f>
        <v>Minni</v>
      </c>
      <c r="P7" s="42">
        <v>862.4</v>
      </c>
      <c r="Q7" s="42">
        <v>684</v>
      </c>
      <c r="R7" s="42">
        <v>610</v>
      </c>
      <c r="S7" s="42">
        <v>1149</v>
      </c>
      <c r="T7" s="42">
        <v>874.2</v>
      </c>
      <c r="U7" s="42">
        <v>759.2</v>
      </c>
      <c r="V7" s="42">
        <v>692.2</v>
      </c>
      <c r="W7" s="43"/>
      <c r="X7" s="3"/>
      <c r="Y7" s="3"/>
      <c r="Z7" s="3">
        <v>1</v>
      </c>
      <c r="AA7" s="3"/>
      <c r="AB7" s="44"/>
      <c r="AC7" s="3"/>
    </row>
    <row r="8" spans="1:16384">
      <c r="A8" s="45">
        <v>1</v>
      </c>
      <c r="B8" s="46">
        <v>35</v>
      </c>
      <c r="C8" s="46" t="s">
        <v>33</v>
      </c>
      <c r="D8" s="46" t="s">
        <v>34</v>
      </c>
      <c r="E8" s="46" t="s">
        <v>35</v>
      </c>
      <c r="F8" s="46" t="s">
        <v>36</v>
      </c>
      <c r="G8" s="47">
        <f>IF(K2=1,P8,0)+IF(K2=2,Q8,0)+IF(K2=3,R8,0)+IF(K2=4,S8,0)+IF(K2=5,T8,0)+IF(K2=6,U8,0)+IF(K2=7,V8,0)</f>
        <v>828.8</v>
      </c>
      <c r="H8" s="48">
        <v>0.77083333333333337</v>
      </c>
      <c r="I8" s="49">
        <v>0.84334490740740742</v>
      </c>
      <c r="J8" s="48">
        <f t="shared" ref="J8:J21" si="3">IF(I8&gt;0,I8-H8,0)</f>
        <v>7.2511574074074048E-2</v>
      </c>
      <c r="K8" s="50">
        <f t="shared" ref="K8:K21" si="4">(HOUR(J8)*3600)+(MINUTE(J8)*60)+SECOND(J8)</f>
        <v>6265</v>
      </c>
      <c r="L8" s="51">
        <f t="shared" si="0"/>
        <v>7.6137268518518514E-2</v>
      </c>
      <c r="M8" s="39">
        <f t="shared" si="1"/>
        <v>5</v>
      </c>
      <c r="N8" s="40">
        <f>IF(I8=0,"DNS",IF($K$2=0,"vindbane",RANK(L8,$L$7:$L$30,1)))</f>
        <v>5</v>
      </c>
      <c r="O8" s="52" t="str">
        <f t="shared" si="2"/>
        <v>Adventura</v>
      </c>
      <c r="P8" s="53">
        <v>852.8</v>
      </c>
      <c r="Q8" s="53">
        <v>668.8</v>
      </c>
      <c r="R8" s="53">
        <v>594.79999999999995</v>
      </c>
      <c r="S8" s="53">
        <v>1110.8</v>
      </c>
      <c r="T8" s="53">
        <v>828.8</v>
      </c>
      <c r="U8" s="53">
        <v>717</v>
      </c>
      <c r="V8" s="53">
        <v>678</v>
      </c>
      <c r="W8" s="43"/>
      <c r="X8" s="3"/>
      <c r="Y8" s="3"/>
      <c r="Z8" s="3">
        <v>2</v>
      </c>
      <c r="AA8" s="3"/>
      <c r="AB8" s="44"/>
      <c r="AC8" s="3"/>
    </row>
    <row r="9" spans="1:16384">
      <c r="A9" s="54">
        <v>1</v>
      </c>
      <c r="B9" s="55">
        <v>1393</v>
      </c>
      <c r="C9" s="55" t="s">
        <v>37</v>
      </c>
      <c r="D9" s="55"/>
      <c r="E9" s="55"/>
      <c r="F9" s="55" t="s">
        <v>36</v>
      </c>
      <c r="G9" s="56">
        <f>IF(K2=1,P9,0)+IF(K2=2,Q9,0)+IF(K2=3,R9,0)+IF(K2=4,S9,0)+IF(K2=5,T9,0)+IF(K2=6,U9,0)+IF(K2=7,V9,0)</f>
        <v>850.4</v>
      </c>
      <c r="H9" s="57">
        <v>0.77083333333333337</v>
      </c>
      <c r="I9" s="35"/>
      <c r="J9" s="58">
        <f t="shared" si="3"/>
        <v>0</v>
      </c>
      <c r="K9" s="59">
        <f t="shared" si="4"/>
        <v>0</v>
      </c>
      <c r="L9" s="60">
        <f t="shared" si="0"/>
        <v>0.15625</v>
      </c>
      <c r="M9" s="39" t="str">
        <f t="shared" si="1"/>
        <v>DNS</v>
      </c>
      <c r="N9" s="40" t="str">
        <f>IF(I9=0,"DNS",IF($K$2=0,"vindbane",RANK(L9,$L$7:$L$30,1)))</f>
        <v>DNS</v>
      </c>
      <c r="O9" s="52"/>
      <c r="P9" s="53">
        <v>899.6</v>
      </c>
      <c r="Q9" s="53">
        <v>685.8</v>
      </c>
      <c r="R9" s="53">
        <v>597</v>
      </c>
      <c r="S9" s="53">
        <v>1170.4000000000001</v>
      </c>
      <c r="T9" s="53">
        <v>850.4</v>
      </c>
      <c r="U9" s="53">
        <v>718.4</v>
      </c>
      <c r="V9" s="53">
        <v>695.6</v>
      </c>
      <c r="W9" s="43"/>
      <c r="X9" s="3"/>
      <c r="Y9" s="3"/>
      <c r="Z9" s="3"/>
      <c r="AA9" s="3"/>
      <c r="AB9" s="44"/>
      <c r="AC9" s="3"/>
    </row>
    <row r="10" spans="1:16384">
      <c r="A10" s="45">
        <v>1</v>
      </c>
      <c r="B10" s="46">
        <v>19</v>
      </c>
      <c r="C10" s="46" t="s">
        <v>38</v>
      </c>
      <c r="D10" s="46"/>
      <c r="E10" s="46" t="s">
        <v>39</v>
      </c>
      <c r="F10" s="46" t="s">
        <v>36</v>
      </c>
      <c r="G10" s="47">
        <f>IF(K2=1,P10,0)+IF(K2=2,Q10,0)+IF(K2=3,R10,0)+IF(K2=4,S10,0)+IF(K2=5,T10,0)+IF(K2=6,U10,0)+IF(K2=7,V10,0)</f>
        <v>819.4</v>
      </c>
      <c r="H10" s="48">
        <v>0.77083333333333337</v>
      </c>
      <c r="I10" s="49">
        <v>0.84390046296296306</v>
      </c>
      <c r="J10" s="48">
        <f t="shared" si="3"/>
        <v>7.306712962962969E-2</v>
      </c>
      <c r="K10" s="50">
        <f t="shared" si="4"/>
        <v>6313</v>
      </c>
      <c r="L10" s="51">
        <f t="shared" si="0"/>
        <v>7.7443518518518523E-2</v>
      </c>
      <c r="M10" s="39">
        <f t="shared" si="1"/>
        <v>6</v>
      </c>
      <c r="N10" s="40">
        <f>IF(I10=0,"DNS",IF($K$2=0,"vindbane",RANK(L10,$L$7:$L$30,1)))</f>
        <v>6</v>
      </c>
      <c r="O10" s="52">
        <f t="shared" si="2"/>
        <v>0</v>
      </c>
      <c r="P10" s="53">
        <v>830.4</v>
      </c>
      <c r="Q10" s="53">
        <v>663.8</v>
      </c>
      <c r="R10" s="53">
        <v>589.79999999999995</v>
      </c>
      <c r="S10" s="53">
        <v>1069.2</v>
      </c>
      <c r="T10" s="53">
        <v>819.4</v>
      </c>
      <c r="U10" s="53">
        <v>712.6</v>
      </c>
      <c r="V10" s="53">
        <v>670.4</v>
      </c>
      <c r="W10" s="43"/>
      <c r="X10" s="3"/>
      <c r="Y10" s="3"/>
      <c r="Z10" s="3"/>
      <c r="AA10" s="3"/>
      <c r="AB10" s="44"/>
      <c r="AC10" s="3"/>
    </row>
    <row r="11" spans="1:16384">
      <c r="A11" s="54">
        <v>1</v>
      </c>
      <c r="B11" s="55">
        <v>109</v>
      </c>
      <c r="C11" s="55" t="s">
        <v>38</v>
      </c>
      <c r="D11" s="55" t="s">
        <v>40</v>
      </c>
      <c r="E11" s="55" t="s">
        <v>39</v>
      </c>
      <c r="F11" s="55" t="s">
        <v>36</v>
      </c>
      <c r="G11" s="56">
        <f>IF(K2=1,P11,0)+IF(K2=2,Q11,0)+IF(K2=3,R11,0)+IF(K2=4,S11,0)+IF(K2=5,T11,0)+IF(K2=6,U11,0)+IF(K2=7,V11,0)</f>
        <v>819.4</v>
      </c>
      <c r="H11" s="57">
        <v>0.77083333333333337</v>
      </c>
      <c r="I11" s="35">
        <v>0.84971064814814812</v>
      </c>
      <c r="J11" s="58">
        <f t="shared" si="3"/>
        <v>7.8877314814814747E-2</v>
      </c>
      <c r="K11" s="59">
        <f t="shared" si="4"/>
        <v>6815</v>
      </c>
      <c r="L11" s="60">
        <f>IF(G11=0,"vælg vindbane",IF(I11=0,13500,K11+($K$4*$K$3-G11*$K$3))/24/60/60)</f>
        <v>8.3253703703703705E-2</v>
      </c>
      <c r="M11" s="39">
        <f t="shared" si="1"/>
        <v>9</v>
      </c>
      <c r="N11" s="40">
        <f>IF(I11=0,"DNS",IF($K$2=0,"vindbane",RANK(L11,$L$7:$L$30,1)))</f>
        <v>11</v>
      </c>
      <c r="O11" s="52" t="str">
        <f t="shared" si="2"/>
        <v>Ingeborg</v>
      </c>
      <c r="P11" s="53">
        <v>830.4</v>
      </c>
      <c r="Q11" s="53">
        <v>663.8</v>
      </c>
      <c r="R11" s="53">
        <v>589.79999999999995</v>
      </c>
      <c r="S11" s="53">
        <v>1069.2</v>
      </c>
      <c r="T11" s="53">
        <v>819.4</v>
      </c>
      <c r="U11" s="53">
        <v>712.6</v>
      </c>
      <c r="V11" s="53">
        <v>670.4</v>
      </c>
      <c r="W11" s="43"/>
      <c r="X11" s="3"/>
      <c r="Y11" s="3"/>
      <c r="Z11" s="3"/>
      <c r="AA11" s="3"/>
      <c r="AB11" s="44"/>
      <c r="AC11" s="3"/>
    </row>
    <row r="12" spans="1:16384">
      <c r="A12" s="45">
        <v>1</v>
      </c>
      <c r="B12" s="46">
        <v>281</v>
      </c>
      <c r="C12" s="46" t="s">
        <v>38</v>
      </c>
      <c r="D12" s="46" t="s">
        <v>41</v>
      </c>
      <c r="E12" s="46" t="s">
        <v>39</v>
      </c>
      <c r="F12" s="46" t="s">
        <v>36</v>
      </c>
      <c r="G12" s="47">
        <f>IF(K2=1,P12,0)+IF(K2=2,Q12,0)+IF(K2=3,R12,0)+IF(K2=4,S12,0)+IF(K2=5,T12,0)+IF(K2=6,U12,0)+IF(K2=7,V12,0)</f>
        <v>819.4</v>
      </c>
      <c r="H12" s="48">
        <v>0.77083333333333337</v>
      </c>
      <c r="I12" s="49"/>
      <c r="J12" s="48">
        <f t="shared" si="3"/>
        <v>0</v>
      </c>
      <c r="K12" s="50">
        <f t="shared" si="4"/>
        <v>0</v>
      </c>
      <c r="L12" s="51">
        <f t="shared" ref="L12:L21" si="5">IF(G12=0,"vælg vindbane",IF(I12=0,13500,K12+($K$4*$K$3-G12*$K$3))/24/60/60)</f>
        <v>0.15625</v>
      </c>
      <c r="M12" s="39" t="str">
        <f t="shared" si="1"/>
        <v>DNS</v>
      </c>
      <c r="N12" s="40" t="str">
        <f>IF(I12=0,"DNS",IF($K$2=0,"vindbane",RANK(L12,$L$7:$L$30,1)))</f>
        <v>DNS</v>
      </c>
      <c r="O12" s="52" t="str">
        <f t="shared" si="2"/>
        <v>Xeppo</v>
      </c>
      <c r="P12" s="53">
        <v>830.4</v>
      </c>
      <c r="Q12" s="53">
        <v>663.8</v>
      </c>
      <c r="R12" s="53">
        <v>589.79999999999995</v>
      </c>
      <c r="S12" s="53">
        <v>1069.2</v>
      </c>
      <c r="T12" s="53">
        <v>819.4</v>
      </c>
      <c r="U12" s="53">
        <v>712.6</v>
      </c>
      <c r="V12" s="53">
        <v>670.4</v>
      </c>
      <c r="W12" s="43"/>
      <c r="X12" s="3"/>
      <c r="Y12" s="3"/>
      <c r="Z12" s="3"/>
      <c r="AA12" s="3"/>
      <c r="AB12" s="44"/>
      <c r="AC12" s="3"/>
    </row>
    <row r="13" spans="1:16384">
      <c r="A13" s="54">
        <v>1</v>
      </c>
      <c r="B13" s="55">
        <v>301</v>
      </c>
      <c r="C13" s="55" t="s">
        <v>42</v>
      </c>
      <c r="D13" s="55" t="s">
        <v>43</v>
      </c>
      <c r="E13" s="55"/>
      <c r="F13" s="55" t="s">
        <v>36</v>
      </c>
      <c r="G13" s="56">
        <f>IF(K2=1,P13,0)+IF(K2=2,Q13,0)+IF(K2=3,R13,0)+IF(K2=4,S13,0)+IF(K2=5,T13,0)+IF(K2=6,U13,0)+IF(K2=7,V13,0)</f>
        <v>819.4</v>
      </c>
      <c r="H13" s="57">
        <v>0.77083333333333337</v>
      </c>
      <c r="I13" s="35">
        <v>0.8471643518518519</v>
      </c>
      <c r="J13" s="58">
        <f t="shared" si="3"/>
        <v>7.6331018518518534E-2</v>
      </c>
      <c r="K13" s="59">
        <f t="shared" si="4"/>
        <v>6595</v>
      </c>
      <c r="L13" s="60">
        <f t="shared" si="5"/>
        <v>8.0707407407407408E-2</v>
      </c>
      <c r="M13" s="39">
        <f t="shared" si="1"/>
        <v>7</v>
      </c>
      <c r="N13" s="40">
        <f>IF(I13=0,"DNS",IF($K$2=0,"vindbane",RANK(L13,$L$7:$L$30,1)))</f>
        <v>8</v>
      </c>
      <c r="O13" s="52" t="str">
        <f t="shared" si="2"/>
        <v>Snehvide</v>
      </c>
      <c r="P13" s="53">
        <v>830.4</v>
      </c>
      <c r="Q13" s="53">
        <v>663.8</v>
      </c>
      <c r="R13" s="53">
        <v>589.79999999999995</v>
      </c>
      <c r="S13" s="53">
        <v>1069.2</v>
      </c>
      <c r="T13" s="53">
        <v>819.4</v>
      </c>
      <c r="U13" s="53">
        <v>712.6</v>
      </c>
      <c r="V13" s="53">
        <v>670.4</v>
      </c>
      <c r="W13" s="43"/>
      <c r="X13" s="3"/>
      <c r="Y13" s="3"/>
      <c r="Z13" s="3"/>
      <c r="AA13" s="3"/>
      <c r="AB13" s="44"/>
      <c r="AC13" s="3"/>
    </row>
    <row r="14" spans="1:16384">
      <c r="A14" s="45">
        <v>1</v>
      </c>
      <c r="B14" s="46">
        <v>226</v>
      </c>
      <c r="C14" s="46" t="s">
        <v>38</v>
      </c>
      <c r="D14" s="46" t="s">
        <v>44</v>
      </c>
      <c r="E14" s="46" t="s">
        <v>39</v>
      </c>
      <c r="F14" s="46" t="s">
        <v>36</v>
      </c>
      <c r="G14" s="47">
        <f>IF(K2=1,P14,0)+IF(K2=2,Q14,0)+IF(K2=3,R14,0)+IF(K2=4,S14,0)+IF(K2=5,T14,0)+IF(K2=6,U14,0)+IF(K2=7,V14,0)</f>
        <v>819.4</v>
      </c>
      <c r="H14" s="48">
        <v>0.77083333333333337</v>
      </c>
      <c r="I14" s="49"/>
      <c r="J14" s="48">
        <f t="shared" si="3"/>
        <v>0</v>
      </c>
      <c r="K14" s="50">
        <f t="shared" si="4"/>
        <v>0</v>
      </c>
      <c r="L14" s="51">
        <f t="shared" si="5"/>
        <v>0.15625</v>
      </c>
      <c r="M14" s="39" t="str">
        <f t="shared" si="1"/>
        <v>DNS</v>
      </c>
      <c r="N14" s="40" t="str">
        <f>IF(I14=0,"DNS",IF($K$2=0,"vindbane",RANK(L14,$L$7:$L$30,1)))</f>
        <v>DNS</v>
      </c>
      <c r="O14" s="52" t="str">
        <f t="shared" si="2"/>
        <v>Dagmar</v>
      </c>
      <c r="P14" s="53">
        <v>830.4</v>
      </c>
      <c r="Q14" s="53">
        <v>673.6</v>
      </c>
      <c r="R14" s="53">
        <v>589.79999999999995</v>
      </c>
      <c r="S14" s="53">
        <v>1069.2</v>
      </c>
      <c r="T14" s="53">
        <v>819.4</v>
      </c>
      <c r="U14" s="53">
        <v>712.6</v>
      </c>
      <c r="V14" s="53">
        <v>670.4</v>
      </c>
      <c r="W14" s="43"/>
      <c r="X14" s="3"/>
      <c r="Y14" s="3"/>
      <c r="Z14" s="3"/>
      <c r="AA14" s="3"/>
      <c r="AB14" s="44"/>
      <c r="AC14" s="3"/>
    </row>
    <row r="15" spans="1:16384">
      <c r="A15" s="54">
        <v>1</v>
      </c>
      <c r="B15" s="55">
        <v>436</v>
      </c>
      <c r="C15" s="55" t="s">
        <v>45</v>
      </c>
      <c r="D15" s="55" t="s">
        <v>46</v>
      </c>
      <c r="E15" s="55" t="s">
        <v>47</v>
      </c>
      <c r="F15" s="55" t="s">
        <v>32</v>
      </c>
      <c r="G15" s="56">
        <f>IF(K2=1,P15,0)+IF(K2=2,Q15,0)+IF(K2=3,R15,0)+IF(K2=4,S15,0)+IF(K2=5,T15,0)+IF(K2=6,U15,0)+IF(K2=7,V15,0)</f>
        <v>808</v>
      </c>
      <c r="H15" s="57">
        <v>0.77083333333333337</v>
      </c>
      <c r="I15" s="35">
        <v>0.84645833333333342</v>
      </c>
      <c r="J15" s="58">
        <f t="shared" si="3"/>
        <v>7.5625000000000053E-2</v>
      </c>
      <c r="K15" s="59">
        <f t="shared" si="4"/>
        <v>6534</v>
      </c>
      <c r="L15" s="60">
        <f t="shared" si="5"/>
        <v>8.0911805555555549E-2</v>
      </c>
      <c r="M15" s="39">
        <f t="shared" si="1"/>
        <v>8</v>
      </c>
      <c r="N15" s="40">
        <f>IF(I15=0,"DNS",IF($K$2=0,"vindbane",RANK(L15,$L$7:$L$30,1)))</f>
        <v>9</v>
      </c>
      <c r="O15" s="52" t="str">
        <f t="shared" si="2"/>
        <v>Isabel 2</v>
      </c>
      <c r="P15" s="53">
        <v>821.8</v>
      </c>
      <c r="Q15" s="53">
        <v>654.79999999999995</v>
      </c>
      <c r="R15" s="53">
        <v>584.6</v>
      </c>
      <c r="S15" s="53">
        <v>1062.5999999999999</v>
      </c>
      <c r="T15" s="53">
        <v>808</v>
      </c>
      <c r="U15" s="53">
        <v>696.6</v>
      </c>
      <c r="V15" s="53">
        <v>662.4</v>
      </c>
      <c r="W15" s="43"/>
      <c r="X15" s="3"/>
      <c r="Y15" s="3"/>
      <c r="Z15" s="3"/>
      <c r="AA15" s="3"/>
      <c r="AB15" s="44"/>
      <c r="AC15" s="3"/>
    </row>
    <row r="16" spans="1:16384">
      <c r="A16" s="45">
        <v>1</v>
      </c>
      <c r="B16" s="46">
        <v>188</v>
      </c>
      <c r="C16" s="46" t="s">
        <v>48</v>
      </c>
      <c r="D16" s="46" t="s">
        <v>49</v>
      </c>
      <c r="E16" s="46" t="s">
        <v>50</v>
      </c>
      <c r="F16" s="46" t="s">
        <v>32</v>
      </c>
      <c r="G16" s="47">
        <f>IF(K2=1,P16,0)+IF(K2=2,Q16,0)+IF(K2=3,R16,0)+IF(K2=4,S16,0)+IF(K2=5,T16,0)+IF(K2=6,U16,0)+IF(K2=7,V16,0)</f>
        <v>802.4</v>
      </c>
      <c r="H16" s="48">
        <v>0.77083333333333337</v>
      </c>
      <c r="I16" s="49">
        <v>0.84028935185185183</v>
      </c>
      <c r="J16" s="48">
        <f t="shared" si="3"/>
        <v>6.9456018518518459E-2</v>
      </c>
      <c r="K16" s="50">
        <f t="shared" si="4"/>
        <v>6001</v>
      </c>
      <c r="L16" s="51">
        <f t="shared" si="5"/>
        <v>7.519004629629629E-2</v>
      </c>
      <c r="M16" s="39">
        <f t="shared" si="1"/>
        <v>3</v>
      </c>
      <c r="N16" s="40">
        <f>IF(I16=0,"DNS",IF($K$2=0,"vindbane",RANK(L16,$L$7:$L$30,1)))</f>
        <v>3</v>
      </c>
      <c r="O16" s="52" t="str">
        <f t="shared" si="2"/>
        <v>Rip</v>
      </c>
      <c r="P16" s="53">
        <v>797.4</v>
      </c>
      <c r="Q16" s="53">
        <v>652.4</v>
      </c>
      <c r="R16" s="53">
        <v>586.79999999999995</v>
      </c>
      <c r="S16" s="53">
        <v>1030</v>
      </c>
      <c r="T16" s="53">
        <v>802.4</v>
      </c>
      <c r="U16" s="53">
        <v>703.2</v>
      </c>
      <c r="V16" s="53">
        <v>657.8</v>
      </c>
      <c r="W16" s="43"/>
      <c r="X16" s="3"/>
      <c r="Y16" s="3"/>
      <c r="Z16" s="3"/>
      <c r="AA16" s="3"/>
      <c r="AB16" s="44"/>
      <c r="AC16" s="3"/>
    </row>
    <row r="17" spans="1:16384">
      <c r="A17" s="54">
        <v>1</v>
      </c>
      <c r="B17" s="55">
        <v>220</v>
      </c>
      <c r="C17" s="55" t="s">
        <v>48</v>
      </c>
      <c r="D17" s="55" t="s">
        <v>51</v>
      </c>
      <c r="E17" s="55" t="s">
        <v>52</v>
      </c>
      <c r="F17" s="55" t="s">
        <v>32</v>
      </c>
      <c r="G17" s="56">
        <f>IF(K2=1,P17,0)+IF(K2=2,Q17,0)+IF(K2=3,R17,0)+IF(K2=4,S17,0)+IF(K2=5,T17,0)+IF(K2=6,U17,0)+IF(K2=7,V17,0)</f>
        <v>802.4</v>
      </c>
      <c r="H17" s="57">
        <v>0.77083333333333337</v>
      </c>
      <c r="I17" s="35">
        <v>0.84097222222222223</v>
      </c>
      <c r="J17" s="58">
        <f t="shared" si="3"/>
        <v>7.0138888888888862E-2</v>
      </c>
      <c r="K17" s="59">
        <f t="shared" si="4"/>
        <v>6060</v>
      </c>
      <c r="L17" s="60">
        <f t="shared" si="5"/>
        <v>7.5872916666666665E-2</v>
      </c>
      <c r="M17" s="39">
        <f t="shared" si="1"/>
        <v>4</v>
      </c>
      <c r="N17" s="40">
        <f>IF(I17=0,"DNS",IF($K$2=0,"vindbane",RANK(L17,$L$7:$L$30,1)))</f>
        <v>4</v>
      </c>
      <c r="O17" s="52" t="str">
        <f t="shared" si="2"/>
        <v>Rap</v>
      </c>
      <c r="P17" s="53">
        <v>797.4</v>
      </c>
      <c r="Q17" s="53">
        <v>652.4</v>
      </c>
      <c r="R17" s="53">
        <v>586.79999999999995</v>
      </c>
      <c r="S17" s="53">
        <v>1030</v>
      </c>
      <c r="T17" s="53">
        <v>802.4</v>
      </c>
      <c r="U17" s="53">
        <v>703.2</v>
      </c>
      <c r="V17" s="53">
        <v>657.8</v>
      </c>
      <c r="W17" s="43"/>
      <c r="X17" s="3"/>
      <c r="Y17" s="3"/>
      <c r="Z17" s="3"/>
      <c r="AA17" s="3"/>
      <c r="AB17" s="44"/>
      <c r="AC17" s="3"/>
    </row>
    <row r="18" spans="1:16384">
      <c r="A18" s="45">
        <v>1</v>
      </c>
      <c r="B18" s="46">
        <v>272</v>
      </c>
      <c r="C18" s="46" t="s">
        <v>48</v>
      </c>
      <c r="D18" s="46" t="s">
        <v>53</v>
      </c>
      <c r="E18" s="46" t="s">
        <v>54</v>
      </c>
      <c r="F18" s="46" t="s">
        <v>32</v>
      </c>
      <c r="G18" s="47">
        <f>IF(K2=1,P18,0)+IF(K2=2,Q18,0)+IF(K2=3,R18,0)+IF(K2=4,S18,0)+IF(K2=5,T18,0)+IF(K2=6,U18,0)+IF(K2=7,V18,0)</f>
        <v>802.4</v>
      </c>
      <c r="H18" s="48">
        <v>0.77083333333333337</v>
      </c>
      <c r="I18" s="49">
        <v>0.83798611111111121</v>
      </c>
      <c r="J18" s="48">
        <f t="shared" si="3"/>
        <v>6.7152777777777839E-2</v>
      </c>
      <c r="K18" s="50">
        <f t="shared" si="4"/>
        <v>5802</v>
      </c>
      <c r="L18" s="51">
        <f t="shared" si="5"/>
        <v>7.2886805555555559E-2</v>
      </c>
      <c r="M18" s="39">
        <f t="shared" si="1"/>
        <v>2</v>
      </c>
      <c r="N18" s="40">
        <f>IF(I18=0,"DNS",IF($K$2=0,"vindbane",RANK(L18,$L$7:$L$30,1)))</f>
        <v>2</v>
      </c>
      <c r="O18" s="52" t="str">
        <f t="shared" si="2"/>
        <v>Rup</v>
      </c>
      <c r="P18" s="53">
        <v>797.4</v>
      </c>
      <c r="Q18" s="53">
        <v>652.4</v>
      </c>
      <c r="R18" s="53">
        <v>586.79999999999995</v>
      </c>
      <c r="S18" s="53">
        <v>1030</v>
      </c>
      <c r="T18" s="53">
        <v>802.4</v>
      </c>
      <c r="U18" s="53">
        <v>703.2</v>
      </c>
      <c r="V18" s="53">
        <v>657.8</v>
      </c>
      <c r="W18" s="43"/>
      <c r="X18" s="3"/>
      <c r="Y18" s="3"/>
      <c r="Z18" s="3"/>
      <c r="AA18" s="3"/>
      <c r="AB18" s="44"/>
      <c r="AC18" s="3"/>
    </row>
    <row r="19" spans="1:16384">
      <c r="A19" s="54">
        <v>1</v>
      </c>
      <c r="B19" s="55">
        <v>24</v>
      </c>
      <c r="C19" s="55" t="s">
        <v>55</v>
      </c>
      <c r="D19" s="55" t="s">
        <v>56</v>
      </c>
      <c r="E19" s="55" t="s">
        <v>57</v>
      </c>
      <c r="F19" s="55" t="s">
        <v>36</v>
      </c>
      <c r="G19" s="56">
        <f>IF(K2=1,P19,0)+IF(K2=2,Q19,0)+IF(K2=3,R19,0)+IF(K2=4,S19,0)+IF(K2=5,T19,0)+IF(K2=6,U19,0)+IF(K2=7,V19,0)</f>
        <v>778.4</v>
      </c>
      <c r="H19" s="57">
        <v>0.77083333333333337</v>
      </c>
      <c r="I19" s="35">
        <v>0</v>
      </c>
      <c r="J19" s="58">
        <f t="shared" si="3"/>
        <v>0</v>
      </c>
      <c r="K19" s="59">
        <f t="shared" si="4"/>
        <v>0</v>
      </c>
      <c r="L19" s="60">
        <f t="shared" si="5"/>
        <v>0.15625</v>
      </c>
      <c r="M19" s="39" t="str">
        <f t="shared" si="1"/>
        <v>DNS</v>
      </c>
      <c r="N19" s="40" t="str">
        <f>IF(I19=0,"DNS",IF($K$2=0,"vindbane",RANK(L19,$L$7:$L$30,1)))</f>
        <v>DNS</v>
      </c>
      <c r="O19" s="52" t="str">
        <f t="shared" si="2"/>
        <v>Fox Lady</v>
      </c>
      <c r="P19" s="53">
        <v>771</v>
      </c>
      <c r="Q19" s="53">
        <v>641.79999999999995</v>
      </c>
      <c r="R19" s="53">
        <v>581.20000000000005</v>
      </c>
      <c r="S19" s="53">
        <v>978.8</v>
      </c>
      <c r="T19" s="53">
        <v>778.4</v>
      </c>
      <c r="U19" s="53">
        <v>689</v>
      </c>
      <c r="V19" s="53">
        <v>646</v>
      </c>
      <c r="W19" s="43"/>
      <c r="X19" s="3"/>
      <c r="Y19" s="4"/>
      <c r="Z19" s="4"/>
      <c r="AA19" s="4"/>
      <c r="AB19" s="61"/>
      <c r="AC19" s="4"/>
    </row>
    <row r="20" spans="1:16384">
      <c r="A20" s="45">
        <v>1</v>
      </c>
      <c r="B20" s="46">
        <v>37</v>
      </c>
      <c r="C20" s="46">
        <v>806</v>
      </c>
      <c r="D20" s="46" t="s">
        <v>58</v>
      </c>
      <c r="E20" s="46" t="s">
        <v>59</v>
      </c>
      <c r="F20" s="46" t="s">
        <v>36</v>
      </c>
      <c r="G20" s="47">
        <f>IF(K2=1,P20,0)+IF(K2=2,Q20,0)+IF(K2=3,R20,0)+IF(K2=4,S20,0)+IF(K2=5,T20,0)+IF(K2=6,U20,0)+IF(K23=7,V20,0)</f>
        <v>790.4</v>
      </c>
      <c r="H20" s="48">
        <v>0.77083333333333337</v>
      </c>
      <c r="I20" s="49">
        <v>0.84942129629629637</v>
      </c>
      <c r="J20" s="48">
        <f t="shared" si="3"/>
        <v>7.8587962962962998E-2</v>
      </c>
      <c r="K20" s="50">
        <f t="shared" si="4"/>
        <v>6790</v>
      </c>
      <c r="L20" s="51">
        <f t="shared" si="5"/>
        <v>8.5280324074074071E-2</v>
      </c>
      <c r="M20" s="39">
        <f t="shared" si="1"/>
        <v>10</v>
      </c>
      <c r="N20" s="40">
        <f>IF(I20=0,"DNS",IF($K$2=0,"vindbane",RANK(L20,$L$7:$L$30,1)))</f>
        <v>12</v>
      </c>
      <c r="O20" s="52" t="str">
        <f t="shared" si="2"/>
        <v>Nielsens</v>
      </c>
      <c r="P20" s="53">
        <v>799.6</v>
      </c>
      <c r="Q20" s="53">
        <v>636</v>
      </c>
      <c r="R20" s="53">
        <v>564.6</v>
      </c>
      <c r="S20" s="53">
        <v>1040.5999999999999</v>
      </c>
      <c r="T20" s="53">
        <v>790.4</v>
      </c>
      <c r="U20" s="53">
        <v>683.4</v>
      </c>
      <c r="V20" s="53">
        <v>642.79999999999995</v>
      </c>
      <c r="W20" s="43"/>
      <c r="X20" s="3"/>
      <c r="Y20" s="4"/>
      <c r="Z20" s="4"/>
      <c r="AA20" s="4"/>
      <c r="AB20" s="61"/>
      <c r="AC20" s="4"/>
    </row>
    <row r="21" spans="1:16384">
      <c r="A21" s="62">
        <v>1</v>
      </c>
      <c r="B21" s="63">
        <v>225</v>
      </c>
      <c r="C21" s="63" t="s">
        <v>60</v>
      </c>
      <c r="D21" s="63" t="s">
        <v>61</v>
      </c>
      <c r="E21" s="63" t="s">
        <v>62</v>
      </c>
      <c r="F21" s="63" t="s">
        <v>32</v>
      </c>
      <c r="G21" s="64">
        <f>IF(K2=1,P21,0)+IF(K2=2,Q21,0)+IF(K2=3,R21,0)+IF(K2=4,S21,0)+IF(K2=5,T21,0)+IF(K2=6,U21,0)+IF(K2=7,V21,0)</f>
        <v>778.2</v>
      </c>
      <c r="H21" s="65">
        <v>0.77083333333333337</v>
      </c>
      <c r="I21" s="35">
        <v>0.83281250000000007</v>
      </c>
      <c r="J21" s="66">
        <f t="shared" si="3"/>
        <v>6.1979166666666696E-2</v>
      </c>
      <c r="K21" s="67">
        <f t="shared" si="4"/>
        <v>5355</v>
      </c>
      <c r="L21" s="68">
        <f t="shared" si="5"/>
        <v>6.9645833333333337E-2</v>
      </c>
      <c r="M21" s="39">
        <f t="shared" si="1"/>
        <v>1</v>
      </c>
      <c r="N21" s="40">
        <f>IF(I21=0,"DNS",IF($K$2=0,"vindbane",RANK(L21,$L$7:$L$30,1)))</f>
        <v>1</v>
      </c>
      <c r="O21" s="52" t="str">
        <f t="shared" si="2"/>
        <v>X-Mamse</v>
      </c>
      <c r="P21" s="53">
        <v>778</v>
      </c>
      <c r="Q21" s="53">
        <v>624.20000000000005</v>
      </c>
      <c r="R21" s="53">
        <v>553</v>
      </c>
      <c r="S21" s="53">
        <v>1010</v>
      </c>
      <c r="T21" s="53">
        <v>778.2</v>
      </c>
      <c r="U21" s="53">
        <v>677.2</v>
      </c>
      <c r="V21" s="53">
        <v>629.4</v>
      </c>
      <c r="W21" s="69"/>
      <c r="X21" s="4"/>
      <c r="Y21" s="4"/>
      <c r="Z21" s="4"/>
      <c r="AA21" s="4"/>
      <c r="AB21" s="61"/>
      <c r="AC21" s="4"/>
    </row>
    <row r="22" spans="1:16384">
      <c r="A22" s="4"/>
      <c r="B22" s="4"/>
      <c r="C22" s="4"/>
      <c r="D22" s="4"/>
      <c r="E22" s="4"/>
      <c r="F22" s="4"/>
      <c r="G22" s="70"/>
      <c r="H22" s="71"/>
      <c r="I22" s="72"/>
      <c r="J22" s="71"/>
      <c r="K22" s="73"/>
      <c r="L22" s="74"/>
      <c r="M22" s="75"/>
      <c r="N22" s="76"/>
      <c r="O22" s="4"/>
      <c r="P22" s="69"/>
      <c r="Q22" s="69"/>
      <c r="R22" s="69"/>
      <c r="S22" s="69"/>
      <c r="T22" s="69"/>
      <c r="U22" s="69"/>
      <c r="V22" s="69"/>
      <c r="W22" s="69"/>
      <c r="X22" s="4"/>
      <c r="Y22" s="4"/>
      <c r="Z22" s="4"/>
      <c r="AA22" s="4"/>
      <c r="AB22" s="61"/>
      <c r="AC22" s="4"/>
    </row>
    <row r="23" spans="1:16384" ht="8.25" customHeight="1">
      <c r="A23" s="4"/>
      <c r="B23" s="4"/>
      <c r="C23" s="4"/>
      <c r="D23" s="4"/>
      <c r="E23" s="4"/>
      <c r="F23" s="4"/>
      <c r="G23" s="70"/>
      <c r="H23" s="71"/>
      <c r="I23" s="72"/>
      <c r="J23" s="71"/>
      <c r="K23" s="73"/>
      <c r="L23" s="74"/>
      <c r="M23" s="75"/>
      <c r="N23" s="76"/>
      <c r="O23" s="4"/>
      <c r="P23" s="69"/>
      <c r="Q23" s="69"/>
      <c r="R23" s="69"/>
      <c r="S23" s="69"/>
      <c r="T23" s="69"/>
      <c r="U23" s="69"/>
      <c r="V23" s="69"/>
      <c r="W23" s="69"/>
      <c r="X23" s="4"/>
      <c r="Y23" s="4"/>
      <c r="Z23" s="4"/>
      <c r="AA23" s="4"/>
      <c r="AB23" s="61"/>
      <c r="AC23" s="4"/>
    </row>
    <row r="24" spans="1:16384" ht="15.75" customHeight="1">
      <c r="A24" s="4"/>
      <c r="B24" s="4"/>
      <c r="C24" s="18" t="s">
        <v>63</v>
      </c>
      <c r="D24" s="4"/>
      <c r="E24" s="4"/>
      <c r="F24" s="4"/>
      <c r="G24" s="70"/>
      <c r="H24" s="71"/>
      <c r="I24" s="72"/>
      <c r="J24" s="71"/>
      <c r="K24" s="73"/>
      <c r="L24" s="74"/>
      <c r="M24" s="75"/>
      <c r="N24" s="76"/>
      <c r="O24" s="4"/>
      <c r="P24" s="69"/>
      <c r="Q24" s="69"/>
      <c r="R24" s="69"/>
      <c r="S24" s="69"/>
      <c r="T24" s="69"/>
      <c r="U24" s="69"/>
      <c r="V24" s="69"/>
      <c r="W24" s="69"/>
      <c r="X24" s="4"/>
      <c r="Y24" s="4"/>
      <c r="Z24" s="4"/>
      <c r="AA24" s="4"/>
      <c r="AB24" s="61"/>
      <c r="AC24" s="4"/>
    </row>
    <row r="25" spans="1:16384" s="30" customFormat="1" ht="15.75" customHeight="1">
      <c r="A25" s="30" t="s">
        <v>13</v>
      </c>
      <c r="B25" s="30" t="s">
        <v>14</v>
      </c>
      <c r="C25" s="30" t="s">
        <v>15</v>
      </c>
      <c r="D25" s="30" t="s">
        <v>16</v>
      </c>
      <c r="E25" s="30" t="s">
        <v>17</v>
      </c>
      <c r="F25" s="30" t="s">
        <v>18</v>
      </c>
      <c r="G25" s="77" t="s">
        <v>19</v>
      </c>
      <c r="H25" s="78" t="s">
        <v>20</v>
      </c>
      <c r="I25" s="79" t="s">
        <v>64</v>
      </c>
      <c r="J25" s="77" t="s">
        <v>22</v>
      </c>
      <c r="K25" s="77" t="s">
        <v>23</v>
      </c>
      <c r="L25" s="77" t="s">
        <v>24</v>
      </c>
      <c r="M25" s="80"/>
      <c r="N25" s="81"/>
      <c r="O25" s="22"/>
      <c r="P25" s="82">
        <v>1</v>
      </c>
      <c r="Q25" s="82">
        <v>2</v>
      </c>
      <c r="R25" s="82">
        <v>3</v>
      </c>
      <c r="S25" s="82">
        <v>4</v>
      </c>
      <c r="T25" s="82">
        <v>5</v>
      </c>
      <c r="U25" s="82">
        <v>6</v>
      </c>
      <c r="V25" s="83" t="s">
        <v>27</v>
      </c>
      <c r="W25" s="29"/>
      <c r="X25" s="29"/>
      <c r="Y25" s="29"/>
      <c r="Z25" s="29"/>
      <c r="AA25" s="29"/>
      <c r="AB25" s="29"/>
      <c r="AC25" s="29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16384" s="32" customFormat="1">
      <c r="A26" s="31">
        <v>2</v>
      </c>
      <c r="B26" s="32">
        <v>137</v>
      </c>
      <c r="C26" s="32" t="s">
        <v>65</v>
      </c>
      <c r="D26" s="32" t="s">
        <v>66</v>
      </c>
      <c r="E26" s="32" t="s">
        <v>67</v>
      </c>
      <c r="F26" s="32" t="s">
        <v>32</v>
      </c>
      <c r="G26" s="33">
        <f>IF(K2=1,P26,0)+IF(K2=2,Q26,0)+IF(K2=3,R26,0)+IF(K2=4,S26,0)+IF(K2=5,T26,0)+IF(K2=6,U26,0)+IF(K2=7,V26,0)</f>
        <v>705</v>
      </c>
      <c r="H26" s="34">
        <v>0.77430555555555547</v>
      </c>
      <c r="I26" s="35">
        <v>0.84759259259259256</v>
      </c>
      <c r="J26" s="36">
        <f>IF(I26&gt;0,I26-H26,0)</f>
        <v>7.3287037037037095E-2</v>
      </c>
      <c r="K26" s="37">
        <f>(HOUR(J26)*3600)+(MINUTE(J26)*60)+SECOND(J26)</f>
        <v>6332</v>
      </c>
      <c r="L26" s="38">
        <f t="shared" ref="L26:L29" si="6">IF(G26=0,"vælg vindbane",IF(I26=0,13500,K26+($K$4*$K$3-G26*$K$3))/24/60/60)</f>
        <v>8.679953703703705E-2</v>
      </c>
      <c r="M26" s="84">
        <f>IF(I26=0,"DNS",IF($K$2=0,"vindbane",RANK(L26,$L$26:$L$29,1)))</f>
        <v>3</v>
      </c>
      <c r="N26" s="85">
        <f>IF(I26=0,"DNS",IF($K$2=0,"vindbane",RANK(L26,$L$7:$L$30,1)))</f>
        <v>13</v>
      </c>
      <c r="O26" s="52" t="str">
        <f>D26</f>
        <v>Off Line</v>
      </c>
      <c r="P26" s="86">
        <v>734.2</v>
      </c>
      <c r="Q26" s="86">
        <v>557.4</v>
      </c>
      <c r="R26" s="86">
        <v>479.2</v>
      </c>
      <c r="S26" s="86">
        <v>979.4</v>
      </c>
      <c r="T26" s="86">
        <v>705</v>
      </c>
      <c r="U26" s="86">
        <v>581.20000000000005</v>
      </c>
      <c r="V26" s="86">
        <v>564.4</v>
      </c>
      <c r="W26" s="4"/>
      <c r="X26" s="4" t="s">
        <v>68</v>
      </c>
      <c r="Y26" s="4"/>
      <c r="Z26" s="4"/>
      <c r="AA26" s="4"/>
      <c r="AB26" s="4"/>
      <c r="AC26" s="4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pans="1:16384" s="55" customFormat="1">
      <c r="A27" s="45">
        <v>2</v>
      </c>
      <c r="B27" s="46">
        <v>552</v>
      </c>
      <c r="C27" s="46" t="s">
        <v>69</v>
      </c>
      <c r="D27" s="46" t="s">
        <v>70</v>
      </c>
      <c r="E27" s="46" t="s">
        <v>71</v>
      </c>
      <c r="F27" s="46" t="s">
        <v>32</v>
      </c>
      <c r="G27" s="47">
        <f>IF(K2=1,P27,0)+IF(K2=2,Q27,0)+IF(K2=3,R27,0)+IF(K2=4,S27,0)+IF(K2=5,T27,0)+IF(K2=6,U27,0)+IF(K2=7,V27,0)</f>
        <v>733.4</v>
      </c>
      <c r="H27" s="48">
        <v>0.77430555555555547</v>
      </c>
      <c r="I27" s="49">
        <v>0.84401620370370367</v>
      </c>
      <c r="J27" s="48">
        <f>IF(I27&gt;0,I27-H27,0)</f>
        <v>6.9710648148148202E-2</v>
      </c>
      <c r="K27" s="50">
        <f>(HOUR(J27)*3600)+(MINUTE(J27)*60)+SECOND(J27)</f>
        <v>6023</v>
      </c>
      <c r="L27" s="51">
        <f t="shared" si="6"/>
        <v>8.0955092592592592E-2</v>
      </c>
      <c r="M27" s="87">
        <f>IF(I27=0,"DNS",IF($K$2=0,"vindbane",RANK(L27,$L$26:$L$29,1)))</f>
        <v>2</v>
      </c>
      <c r="N27" s="85">
        <f>IF(I27=0,"DNS",IF($K$2=0,"vindbane",RANK(L27,$L$7:$L$30,1)))</f>
        <v>10</v>
      </c>
      <c r="O27" s="41" t="s">
        <v>70</v>
      </c>
      <c r="P27" s="88">
        <v>755.2</v>
      </c>
      <c r="Q27" s="88">
        <v>587.79999999999995</v>
      </c>
      <c r="R27" s="88">
        <v>516.4</v>
      </c>
      <c r="S27" s="88">
        <v>984</v>
      </c>
      <c r="T27" s="88">
        <v>733.4</v>
      </c>
      <c r="U27" s="88">
        <v>622.79999999999995</v>
      </c>
      <c r="V27" s="88">
        <v>595</v>
      </c>
      <c r="W27" s="4"/>
      <c r="X27" s="4"/>
      <c r="Y27" s="4"/>
      <c r="Z27" s="4"/>
      <c r="AA27" s="4"/>
      <c r="AB27" s="4"/>
      <c r="AC27" s="4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1:16384" s="55" customFormat="1">
      <c r="A28" s="54">
        <v>2</v>
      </c>
      <c r="B28" s="55">
        <v>8</v>
      </c>
      <c r="C28" s="55" t="s">
        <v>72</v>
      </c>
      <c r="D28" s="55" t="s">
        <v>73</v>
      </c>
      <c r="E28" s="55" t="s">
        <v>74</v>
      </c>
      <c r="F28" s="55" t="s">
        <v>32</v>
      </c>
      <c r="G28" s="56">
        <f>IF(K2=1,P28,0)+IF(K2=2,Q28,0)+IF(K2=3,R28,0)+IF(K2=4,S28,0)+IF(K2=5,T28,0)+IF(K2=6,U28,0)+IF(K2=7,V28,0)</f>
        <v>703</v>
      </c>
      <c r="H28" s="57">
        <v>0.77430555555555547</v>
      </c>
      <c r="I28" s="35"/>
      <c r="J28" s="58">
        <f>IF(I28&gt;0,I28-H28,0)</f>
        <v>0</v>
      </c>
      <c r="K28" s="59">
        <f>(HOUR(J28)*3600)+(MINUTE(J28)*60)+SECOND(J28)</f>
        <v>0</v>
      </c>
      <c r="L28" s="60">
        <f t="shared" si="6"/>
        <v>0.15625</v>
      </c>
      <c r="M28" s="87" t="str">
        <f>IF(I28=0,"DNS",IF($K$2=0,"vindbane",RANK(L28,$L$26:$L$29,1)))</f>
        <v>DNS</v>
      </c>
      <c r="N28" s="85" t="str">
        <f>IF(I28=0,"DNS",IF($K$2=0,"vindbane",RANK(L28,$L$7:$L$30,1)))</f>
        <v>DNS</v>
      </c>
      <c r="O28" s="89" t="str">
        <f>D28</f>
        <v>Vita</v>
      </c>
      <c r="P28" s="42">
        <v>713.2</v>
      </c>
      <c r="Q28" s="42">
        <v>563.20000000000005</v>
      </c>
      <c r="R28" s="42">
        <v>496.6</v>
      </c>
      <c r="S28" s="42">
        <v>929.4</v>
      </c>
      <c r="T28" s="42">
        <v>703</v>
      </c>
      <c r="U28" s="42">
        <v>598.6</v>
      </c>
      <c r="V28" s="42">
        <v>569</v>
      </c>
      <c r="W28" s="69"/>
      <c r="X28" s="4"/>
      <c r="Y28" s="4"/>
      <c r="Z28" s="4"/>
      <c r="AA28" s="4"/>
      <c r="AB28" s="61"/>
      <c r="AC28" s="4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1:16384" s="63" customFormat="1">
      <c r="A29" s="90">
        <v>2</v>
      </c>
      <c r="B29" s="91">
        <v>155</v>
      </c>
      <c r="C29" s="91" t="s">
        <v>75</v>
      </c>
      <c r="D29" s="91" t="s">
        <v>76</v>
      </c>
      <c r="E29" s="91" t="s">
        <v>77</v>
      </c>
      <c r="F29" s="91" t="s">
        <v>32</v>
      </c>
      <c r="G29" s="92">
        <f>IF(K2=1,P29,0)+IF(K2=2,Q29,0)+IF(K2=3,R29,0)+IF(K2=4,S29,0)+IF(K2=5,T29,0)+IF(K2=6,U29,0)+IF(K2=7,V29,0)</f>
        <v>738.8</v>
      </c>
      <c r="H29" s="93">
        <v>0.77430555555555547</v>
      </c>
      <c r="I29" s="49">
        <v>0.84341435185185187</v>
      </c>
      <c r="J29" s="93">
        <f>IF(I29&gt;0,I29-H29,0)</f>
        <v>6.9108796296296404E-2</v>
      </c>
      <c r="K29" s="94">
        <f t="shared" ref="K29" si="7">(HOUR(J29)*3600)+(MINUTE(J29)*60)+SECOND(J29)</f>
        <v>5971</v>
      </c>
      <c r="L29" s="95">
        <f t="shared" si="6"/>
        <v>7.9921990740740745E-2</v>
      </c>
      <c r="M29" s="96">
        <f>IF(I29=0,"DNS",IF($K$2=0,"vindbane",RANK(L29,$L$26:$L$29,1)))</f>
        <v>1</v>
      </c>
      <c r="N29" s="97">
        <f>IF(I29=0,"DNS",IF($K$2=0,"vindbane",RANK(L29,$L$7:$L$30,1)))</f>
        <v>7</v>
      </c>
      <c r="O29" s="52" t="s">
        <v>76</v>
      </c>
      <c r="P29" s="86">
        <v>728.8</v>
      </c>
      <c r="Q29" s="86">
        <v>601.79999999999995</v>
      </c>
      <c r="R29" s="86">
        <v>546</v>
      </c>
      <c r="S29" s="86">
        <v>938.2</v>
      </c>
      <c r="T29" s="86">
        <v>738.8</v>
      </c>
      <c r="U29" s="86">
        <v>651.20000000000005</v>
      </c>
      <c r="V29" s="86">
        <v>606.79999999999995</v>
      </c>
      <c r="W29" s="4"/>
      <c r="X29" s="4"/>
      <c r="Y29" s="4"/>
      <c r="Z29" s="4"/>
      <c r="AA29" s="4"/>
      <c r="AB29" s="4"/>
      <c r="AC29" s="4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16384" s="3" customFormat="1">
      <c r="G30" s="98"/>
      <c r="H30" s="99"/>
      <c r="I30" s="100"/>
      <c r="J30" s="99"/>
      <c r="K30" s="101"/>
      <c r="L30" s="102"/>
      <c r="M30" s="1"/>
      <c r="N30" s="103"/>
      <c r="O30" s="4"/>
      <c r="P30" s="69"/>
      <c r="Q30" s="69"/>
      <c r="R30" s="69"/>
      <c r="S30" s="69"/>
      <c r="T30" s="69"/>
      <c r="U30" s="69"/>
      <c r="V30" s="69"/>
      <c r="W30" s="4"/>
      <c r="X30" s="4"/>
      <c r="Y30" s="4"/>
      <c r="Z30" s="4"/>
      <c r="AA30" s="4"/>
      <c r="AB30" s="4"/>
      <c r="AC30" s="4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>
      <c r="A31" s="3"/>
      <c r="B31" s="11"/>
      <c r="C31" s="3"/>
      <c r="D31" s="3"/>
      <c r="E31" s="3"/>
      <c r="F31" s="3"/>
      <c r="G31" s="1"/>
      <c r="H31" s="1"/>
      <c r="I31" s="1"/>
      <c r="J31" s="1"/>
      <c r="K31" s="1"/>
      <c r="L31" s="1"/>
      <c r="M31" s="1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16384" ht="15.75" customHeight="1">
      <c r="A32" s="3"/>
      <c r="B32" s="3"/>
      <c r="C32" s="3"/>
      <c r="D32" s="3"/>
      <c r="E32" s="3"/>
      <c r="F32" s="3"/>
      <c r="G32" s="1"/>
      <c r="H32" s="1"/>
      <c r="I32" s="1"/>
      <c r="J32" s="1"/>
      <c r="K32" s="1"/>
      <c r="L32" s="1"/>
      <c r="M32" s="1"/>
      <c r="N32" s="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</sheetData>
  <mergeCells count="1">
    <mergeCell ref="A1:H2"/>
  </mergeCells>
  <conditionalFormatting sqref="M26:N29 M7:N21">
    <cfRule type="cellIs" dxfId="2" priority="1" operator="equal">
      <formula>3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15" right="0.13" top="0.2" bottom="0.12" header="0" footer="0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14-06-2016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sejlklub</dc:creator>
  <cp:lastModifiedBy>John Middelboe</cp:lastModifiedBy>
  <dcterms:created xsi:type="dcterms:W3CDTF">2016-06-14T19:21:37Z</dcterms:created>
  <dcterms:modified xsi:type="dcterms:W3CDTF">2016-10-23T19:43:56Z</dcterms:modified>
</cp:coreProperties>
</file>